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4000" windowHeight="8640" tabRatio="829"/>
  </bookViews>
  <sheets>
    <sheet name="Правила и справки" sheetId="6" r:id="rId1"/>
    <sheet name=" ЗП по стандарту АКФО" sheetId="15" r:id="rId2"/>
    <sheet name="Калькуляция" sheetId="16" r:id="rId3"/>
    <sheet name="Расчет ФОТ" sheetId="17" r:id="rId4"/>
    <sheet name="Приложение к договору" sheetId="18" r:id="rId5"/>
  </sheets>
  <externalReferences>
    <externalReference r:id="rId6"/>
  </externalReferences>
  <definedNames>
    <definedName name="_xlnm.Print_Area" localSheetId="2">Калькуляция!$B$9:$I$71</definedName>
    <definedName name="сумм_аммортиз" localSheetId="2">Калькуляция!$D$74:$D$86</definedName>
    <definedName name="сумм_амморти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 i="17" l="1"/>
  <c r="Z11"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9" i="17"/>
  <c r="Y10" i="17" l="1"/>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9" i="17"/>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53"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3" i="15"/>
  <c r="D91" i="15" l="1"/>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G52" i="15"/>
  <c r="D52" i="15" s="1"/>
  <c r="G51" i="15"/>
  <c r="D51" i="15" s="1"/>
  <c r="G50" i="15"/>
  <c r="D50" i="15" s="1"/>
  <c r="G49" i="15"/>
  <c r="D49" i="15" s="1"/>
  <c r="G48" i="15"/>
  <c r="D48" i="15" s="1"/>
  <c r="G47" i="15"/>
  <c r="D47" i="15" s="1"/>
  <c r="G46" i="15"/>
  <c r="D46" i="15" s="1"/>
  <c r="G45" i="15"/>
  <c r="D45" i="15" s="1"/>
  <c r="G44" i="15"/>
  <c r="D44" i="15" s="1"/>
  <c r="G43" i="15"/>
  <c r="D43" i="15" s="1"/>
  <c r="G42" i="15"/>
  <c r="D42" i="15" s="1"/>
  <c r="G41" i="15"/>
  <c r="D41" i="15" s="1"/>
  <c r="G40" i="15"/>
  <c r="D40" i="15" s="1"/>
  <c r="G39" i="15"/>
  <c r="D39" i="15" s="1"/>
  <c r="G38" i="15"/>
  <c r="D38" i="15" s="1"/>
  <c r="G37" i="15"/>
  <c r="D37" i="15" s="1"/>
  <c r="G36" i="15"/>
  <c r="D36" i="15" s="1"/>
  <c r="G35" i="15"/>
  <c r="D35" i="15" s="1"/>
  <c r="G34" i="15"/>
  <c r="D34" i="15" s="1"/>
  <c r="G33" i="15"/>
  <c r="D33" i="15" s="1"/>
  <c r="G32" i="15"/>
  <c r="D32" i="15" s="1"/>
  <c r="G31" i="15"/>
  <c r="D31" i="15" s="1"/>
  <c r="G30" i="15"/>
  <c r="D30" i="15" s="1"/>
  <c r="G29" i="15"/>
  <c r="D29" i="15" s="1"/>
  <c r="G28" i="15"/>
  <c r="D28" i="15" s="1"/>
  <c r="G27" i="15"/>
  <c r="D27" i="15" s="1"/>
  <c r="G26" i="15"/>
  <c r="D26" i="15" s="1"/>
  <c r="G25" i="15"/>
  <c r="D25" i="15" s="1"/>
  <c r="G24" i="15"/>
  <c r="D24" i="15" s="1"/>
  <c r="G23" i="15"/>
  <c r="D23" i="15" s="1"/>
  <c r="G22" i="15"/>
  <c r="D22" i="15" s="1"/>
  <c r="G21" i="15"/>
  <c r="D21" i="15" s="1"/>
  <c r="G20" i="15"/>
  <c r="D20" i="15" s="1"/>
  <c r="G19" i="15"/>
  <c r="D19" i="15" s="1"/>
  <c r="G18" i="15"/>
  <c r="D18" i="15" s="1"/>
  <c r="G17" i="15"/>
  <c r="D17" i="15" s="1"/>
  <c r="G16" i="15"/>
  <c r="D16" i="15" s="1"/>
  <c r="G15" i="15"/>
  <c r="D15" i="15" s="1"/>
  <c r="G14" i="15"/>
  <c r="D14" i="15" s="1"/>
  <c r="G13" i="15"/>
  <c r="D13" i="15" s="1"/>
  <c r="G12" i="15"/>
  <c r="D12" i="15" s="1"/>
  <c r="G11" i="15"/>
  <c r="D11" i="15" s="1"/>
  <c r="G10" i="15"/>
  <c r="D10" i="15" s="1"/>
  <c r="G9" i="15"/>
  <c r="D9" i="15" s="1"/>
  <c r="G8" i="15"/>
  <c r="D8" i="15" s="1"/>
  <c r="G7" i="15"/>
  <c r="D7" i="15" s="1"/>
  <c r="G6" i="15"/>
  <c r="D6" i="15" s="1"/>
  <c r="G5" i="15"/>
  <c r="D5" i="15" s="1"/>
  <c r="G4" i="15"/>
  <c r="D4" i="15" s="1"/>
  <c r="G3" i="15"/>
  <c r="B6" i="6" l="1"/>
  <c r="AD10" i="17" l="1"/>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G33" i="16" l="1"/>
  <c r="F33" i="16" s="1"/>
  <c r="G34" i="16"/>
  <c r="F34" i="16" s="1"/>
  <c r="G35" i="16"/>
  <c r="F35" i="16" s="1"/>
  <c r="G36" i="16"/>
  <c r="F36" i="16" s="1"/>
  <c r="G24" i="16"/>
  <c r="F24" i="16" s="1"/>
  <c r="G25" i="16"/>
  <c r="F25" i="16" s="1"/>
  <c r="G26" i="16"/>
  <c r="F26" i="16" s="1"/>
  <c r="G27" i="16"/>
  <c r="F27" i="16" s="1"/>
  <c r="G28" i="16"/>
  <c r="F28" i="16" s="1"/>
  <c r="B44" i="18"/>
  <c r="C44" i="18"/>
  <c r="E44" i="18"/>
  <c r="B45" i="18"/>
  <c r="C45" i="18"/>
  <c r="E45" i="18"/>
  <c r="B46" i="18"/>
  <c r="C46" i="18"/>
  <c r="E46" i="18"/>
  <c r="B47" i="18"/>
  <c r="C47" i="18"/>
  <c r="E47" i="18"/>
  <c r="B48" i="18"/>
  <c r="C48" i="18"/>
  <c r="E48" i="18"/>
  <c r="B49" i="18"/>
  <c r="C49" i="18"/>
  <c r="E49" i="18"/>
  <c r="B50" i="18"/>
  <c r="C50" i="18"/>
  <c r="E50" i="18"/>
  <c r="B51" i="18"/>
  <c r="C51" i="18"/>
  <c r="E51" i="18"/>
  <c r="B52" i="18"/>
  <c r="C52" i="18"/>
  <c r="E52" i="18"/>
  <c r="B53" i="18"/>
  <c r="C53" i="18"/>
  <c r="E53" i="18"/>
  <c r="B54" i="18"/>
  <c r="C54" i="18"/>
  <c r="E54" i="18"/>
  <c r="B55" i="18"/>
  <c r="C55" i="18"/>
  <c r="E55" i="18"/>
  <c r="B56" i="18"/>
  <c r="C56" i="18"/>
  <c r="E56" i="18"/>
  <c r="B57" i="18"/>
  <c r="C57" i="18"/>
  <c r="E57" i="18"/>
  <c r="B58" i="18"/>
  <c r="C58" i="18"/>
  <c r="E58" i="18"/>
  <c r="I21" i="17"/>
  <c r="D44" i="18" s="1"/>
  <c r="K21" i="17"/>
  <c r="L21" i="17" s="1"/>
  <c r="G44" i="18" s="1"/>
  <c r="M21" i="17"/>
  <c r="N21" i="17" s="1"/>
  <c r="O21" i="17" s="1"/>
  <c r="I22" i="17"/>
  <c r="D45" i="18" s="1"/>
  <c r="K22" i="17"/>
  <c r="P22" i="17" s="1"/>
  <c r="M22" i="17"/>
  <c r="N22" i="17" s="1"/>
  <c r="O22" i="17" s="1"/>
  <c r="I23" i="17"/>
  <c r="D46" i="18" s="1"/>
  <c r="I24" i="17"/>
  <c r="D47" i="18" s="1"/>
  <c r="I25" i="17"/>
  <c r="D48" i="18" s="1"/>
  <c r="I26" i="17"/>
  <c r="D49" i="18" s="1"/>
  <c r="I27" i="17"/>
  <c r="D50" i="18" s="1"/>
  <c r="I28" i="17"/>
  <c r="D51" i="18" s="1"/>
  <c r="I29" i="17"/>
  <c r="D52" i="18" s="1"/>
  <c r="I30" i="17"/>
  <c r="D53" i="18" s="1"/>
  <c r="I31" i="17"/>
  <c r="D54" i="18" s="1"/>
  <c r="I32" i="17"/>
  <c r="D55" i="18" s="1"/>
  <c r="I33" i="17"/>
  <c r="D56" i="18" s="1"/>
  <c r="I34" i="17"/>
  <c r="D57" i="18" s="1"/>
  <c r="I35" i="17"/>
  <c r="D58" i="18" s="1"/>
  <c r="P21" i="17" l="1"/>
  <c r="F45" i="18"/>
  <c r="F44" i="18"/>
  <c r="Q21" i="17"/>
  <c r="K23" i="17"/>
  <c r="F46" i="18" s="1"/>
  <c r="M23" i="17"/>
  <c r="N23" i="17" s="1"/>
  <c r="O23" i="17" s="1"/>
  <c r="L22" i="17"/>
  <c r="G45" i="18" s="1"/>
  <c r="Q22" i="17"/>
  <c r="U22" i="17" s="1"/>
  <c r="E3" i="18"/>
  <c r="B3" i="18"/>
  <c r="E2" i="18"/>
  <c r="B2" i="18"/>
  <c r="U21" i="17" l="1"/>
  <c r="S21" i="17"/>
  <c r="V21" i="17" s="1"/>
  <c r="L23" i="17"/>
  <c r="G46" i="18" s="1"/>
  <c r="P23" i="17"/>
  <c r="S22" i="17"/>
  <c r="T22" i="17" s="1"/>
  <c r="K24" i="17"/>
  <c r="F47" i="18" s="1"/>
  <c r="M24" i="17"/>
  <c r="N24" i="17" s="1"/>
  <c r="O24" i="17" s="1"/>
  <c r="W21" i="17"/>
  <c r="X21" i="17"/>
  <c r="C33" i="18"/>
  <c r="E33" i="18"/>
  <c r="C34" i="18"/>
  <c r="E34" i="18"/>
  <c r="C35" i="18"/>
  <c r="E35" i="18"/>
  <c r="C36" i="18"/>
  <c r="E36" i="18"/>
  <c r="C37" i="18"/>
  <c r="E37" i="18"/>
  <c r="C38" i="18"/>
  <c r="E38" i="18"/>
  <c r="C39" i="18"/>
  <c r="E39" i="18"/>
  <c r="C40" i="18"/>
  <c r="E40" i="18"/>
  <c r="C41" i="18"/>
  <c r="E41" i="18"/>
  <c r="C42" i="18"/>
  <c r="E42" i="18"/>
  <c r="C43" i="18"/>
  <c r="E43" i="18"/>
  <c r="C59" i="18"/>
  <c r="C60" i="18"/>
  <c r="C61" i="18"/>
  <c r="C62" i="18"/>
  <c r="C63" i="18"/>
  <c r="C64" i="18"/>
  <c r="C65" i="18"/>
  <c r="C66" i="18"/>
  <c r="E32" i="18"/>
  <c r="C32" i="18"/>
  <c r="B33" i="18"/>
  <c r="B34" i="18"/>
  <c r="B35" i="18"/>
  <c r="B36" i="18"/>
  <c r="B37" i="18"/>
  <c r="B38" i="18"/>
  <c r="B39" i="18"/>
  <c r="B40" i="18"/>
  <c r="B41" i="18"/>
  <c r="B42" i="18"/>
  <c r="B43" i="18"/>
  <c r="B59" i="18"/>
  <c r="B60" i="18"/>
  <c r="B61" i="18"/>
  <c r="B62" i="18"/>
  <c r="B63" i="18"/>
  <c r="B64" i="18"/>
  <c r="B65" i="18"/>
  <c r="B66" i="18"/>
  <c r="B32" i="18"/>
  <c r="D16" i="18"/>
  <c r="D14" i="18"/>
  <c r="T21" i="17" l="1"/>
  <c r="V22" i="17"/>
  <c r="H45" i="18"/>
  <c r="I45" i="18"/>
  <c r="H44" i="18"/>
  <c r="I44" i="18"/>
  <c r="P24" i="17"/>
  <c r="L24" i="17"/>
  <c r="G47" i="18" s="1"/>
  <c r="K25" i="17"/>
  <c r="F48" i="18" s="1"/>
  <c r="M25" i="17"/>
  <c r="N25" i="17" s="1"/>
  <c r="O25" i="17" s="1"/>
  <c r="Q23" i="17"/>
  <c r="S23" i="17" s="1"/>
  <c r="Q24" i="17"/>
  <c r="W22" i="17"/>
  <c r="X22" i="17"/>
  <c r="U24" i="17" l="1"/>
  <c r="U23" i="17"/>
  <c r="V23" i="17"/>
  <c r="T23" i="17"/>
  <c r="L25" i="17"/>
  <c r="G48" i="18" s="1"/>
  <c r="P25" i="17"/>
  <c r="K26" i="17"/>
  <c r="F49" i="18" s="1"/>
  <c r="M26" i="17"/>
  <c r="N26" i="17" s="1"/>
  <c r="O26" i="17" s="1"/>
  <c r="S24" i="17"/>
  <c r="M12" i="17"/>
  <c r="M13" i="17"/>
  <c r="M14" i="17"/>
  <c r="M15" i="17"/>
  <c r="M16" i="17"/>
  <c r="M17" i="17"/>
  <c r="M18" i="17"/>
  <c r="M19" i="17"/>
  <c r="M20" i="17"/>
  <c r="V24" i="17" l="1"/>
  <c r="I47" i="18" s="1"/>
  <c r="H47" i="18"/>
  <c r="I46" i="18"/>
  <c r="H46" i="18"/>
  <c r="K27" i="17"/>
  <c r="F50" i="18" s="1"/>
  <c r="M27" i="17"/>
  <c r="N27" i="17" s="1"/>
  <c r="O27" i="17" s="1"/>
  <c r="W24" i="17"/>
  <c r="X24" i="17"/>
  <c r="P26" i="17"/>
  <c r="Q26" i="17" s="1"/>
  <c r="L26" i="17"/>
  <c r="G49" i="18" s="1"/>
  <c r="Q25" i="17"/>
  <c r="U25" i="17" s="1"/>
  <c r="T24" i="17"/>
  <c r="W23" i="17"/>
  <c r="X23" i="17"/>
  <c r="U26" i="17" l="1"/>
  <c r="S25" i="17"/>
  <c r="M28" i="17"/>
  <c r="N28" i="17" s="1"/>
  <c r="O28" i="17" s="1"/>
  <c r="K28" i="17"/>
  <c r="F51" i="18" s="1"/>
  <c r="L27" i="17"/>
  <c r="G50" i="18" s="1"/>
  <c r="P27" i="17"/>
  <c r="Q27" i="17" s="1"/>
  <c r="S26" i="17"/>
  <c r="T26" i="17" s="1"/>
  <c r="G32" i="16"/>
  <c r="F32" i="16" s="1"/>
  <c r="G37" i="16"/>
  <c r="F37" i="16" s="1"/>
  <c r="G38" i="16"/>
  <c r="F38" i="16" s="1"/>
  <c r="U27" i="17" l="1"/>
  <c r="V25" i="17"/>
  <c r="T25" i="17"/>
  <c r="V26" i="17"/>
  <c r="S27" i="17"/>
  <c r="V27" i="17" s="1"/>
  <c r="K29" i="17"/>
  <c r="F52" i="18" s="1"/>
  <c r="M29" i="17"/>
  <c r="N29" i="17" s="1"/>
  <c r="O29" i="17" s="1"/>
  <c r="P28" i="17"/>
  <c r="L28" i="17"/>
  <c r="G51" i="18" s="1"/>
  <c r="Q28" i="17"/>
  <c r="G18" i="16"/>
  <c r="F18" i="16" s="1"/>
  <c r="G19" i="16"/>
  <c r="F19" i="16" s="1"/>
  <c r="U28" i="17" l="1"/>
  <c r="S28" i="17"/>
  <c r="H50" i="18"/>
  <c r="I50" i="18"/>
  <c r="H49" i="18"/>
  <c r="I49" i="18"/>
  <c r="I48" i="18"/>
  <c r="H48" i="18"/>
  <c r="X25" i="17"/>
  <c r="W25" i="17"/>
  <c r="V28" i="17"/>
  <c r="K30" i="17"/>
  <c r="F53" i="18" s="1"/>
  <c r="M30" i="17"/>
  <c r="N30" i="17" s="1"/>
  <c r="O30" i="17" s="1"/>
  <c r="P29" i="17"/>
  <c r="L29" i="17"/>
  <c r="G52" i="18" s="1"/>
  <c r="T28" i="17"/>
  <c r="Q29" i="17"/>
  <c r="W27" i="17"/>
  <c r="X27" i="17"/>
  <c r="T27" i="17"/>
  <c r="W26" i="17"/>
  <c r="X26" i="17"/>
  <c r="W10" i="17"/>
  <c r="W11" i="17"/>
  <c r="W12" i="17"/>
  <c r="W15" i="17"/>
  <c r="W17" i="17"/>
  <c r="W19" i="17"/>
  <c r="U29" i="17" l="1"/>
  <c r="S29" i="17"/>
  <c r="T29" i="17" s="1"/>
  <c r="I51" i="18"/>
  <c r="H51" i="18"/>
  <c r="M31" i="17"/>
  <c r="N31" i="17" s="1"/>
  <c r="O31" i="17" s="1"/>
  <c r="K31" i="17"/>
  <c r="F54" i="18" s="1"/>
  <c r="P30" i="17"/>
  <c r="L30" i="17"/>
  <c r="G53" i="18" s="1"/>
  <c r="Q30" i="17"/>
  <c r="W28" i="17"/>
  <c r="X28" i="17"/>
  <c r="U30" i="17" l="1"/>
  <c r="V29" i="17"/>
  <c r="I52" i="18" s="1"/>
  <c r="S30" i="17"/>
  <c r="W29" i="17"/>
  <c r="X29" i="17"/>
  <c r="P31" i="17"/>
  <c r="L31" i="17"/>
  <c r="G54" i="18" s="1"/>
  <c r="M32" i="17"/>
  <c r="N32" i="17" s="1"/>
  <c r="O32" i="17" s="1"/>
  <c r="K32" i="17"/>
  <c r="F55" i="18" s="1"/>
  <c r="Q31" i="17"/>
  <c r="I10" i="17"/>
  <c r="D33" i="18" s="1"/>
  <c r="I11" i="17"/>
  <c r="D34" i="18" s="1"/>
  <c r="I12" i="17"/>
  <c r="D35" i="18" s="1"/>
  <c r="I13" i="17"/>
  <c r="D36" i="18" s="1"/>
  <c r="I14" i="17"/>
  <c r="D37" i="18" s="1"/>
  <c r="I15" i="17"/>
  <c r="D38" i="18" s="1"/>
  <c r="I16" i="17"/>
  <c r="D39" i="18" s="1"/>
  <c r="I17" i="17"/>
  <c r="D40" i="18" s="1"/>
  <c r="I18" i="17"/>
  <c r="D41" i="18" s="1"/>
  <c r="I19" i="17"/>
  <c r="D42" i="18" s="1"/>
  <c r="I20" i="17"/>
  <c r="D43" i="18" s="1"/>
  <c r="I36" i="17"/>
  <c r="D59" i="18" s="1"/>
  <c r="I37" i="17"/>
  <c r="D60" i="18" s="1"/>
  <c r="I38" i="17"/>
  <c r="D61" i="18" s="1"/>
  <c r="I39" i="17"/>
  <c r="D62" i="18" s="1"/>
  <c r="I40" i="17"/>
  <c r="D63" i="18" s="1"/>
  <c r="I41" i="17"/>
  <c r="D64" i="18" s="1"/>
  <c r="I42" i="17"/>
  <c r="D65" i="18" s="1"/>
  <c r="I43" i="17"/>
  <c r="D66" i="18" s="1"/>
  <c r="I9" i="17"/>
  <c r="D32" i="18" s="1"/>
  <c r="U31" i="17" l="1"/>
  <c r="H52" i="18"/>
  <c r="S31" i="17"/>
  <c r="V31" i="17" s="1"/>
  <c r="W31" i="17"/>
  <c r="X31" i="17"/>
  <c r="K33" i="17"/>
  <c r="F56" i="18" s="1"/>
  <c r="M33" i="17"/>
  <c r="N33" i="17" s="1"/>
  <c r="O33" i="17" s="1"/>
  <c r="P32" i="17"/>
  <c r="L32" i="17"/>
  <c r="G55" i="18" s="1"/>
  <c r="Q32" i="17"/>
  <c r="T31" i="17"/>
  <c r="T30" i="17"/>
  <c r="V30" i="17"/>
  <c r="X10" i="17"/>
  <c r="X11" i="17"/>
  <c r="X12" i="17"/>
  <c r="X15" i="17"/>
  <c r="X19" i="17"/>
  <c r="N12" i="17"/>
  <c r="U32" i="17" l="1"/>
  <c r="H53" i="18"/>
  <c r="I53" i="18"/>
  <c r="H54" i="18"/>
  <c r="I54" i="18"/>
  <c r="X30" i="17"/>
  <c r="W30" i="17"/>
  <c r="L33" i="17"/>
  <c r="G56" i="18" s="1"/>
  <c r="P33" i="17"/>
  <c r="S32" i="17"/>
  <c r="Q33" i="17"/>
  <c r="K34" i="17"/>
  <c r="F57" i="18" s="1"/>
  <c r="M34" i="17"/>
  <c r="N34" i="17" s="1"/>
  <c r="O34" i="17" s="1"/>
  <c r="I7" i="17"/>
  <c r="N13" i="17"/>
  <c r="L10" i="17"/>
  <c r="G33" i="18" s="1"/>
  <c r="L11" i="17"/>
  <c r="G34" i="18" s="1"/>
  <c r="L12" i="17"/>
  <c r="G35" i="18" s="1"/>
  <c r="L15" i="17"/>
  <c r="G38" i="18" s="1"/>
  <c r="L19" i="17"/>
  <c r="G42" i="18" s="1"/>
  <c r="K10" i="17"/>
  <c r="K11" i="17"/>
  <c r="K12" i="17"/>
  <c r="K13" i="17"/>
  <c r="K14" i="17"/>
  <c r="K15" i="17"/>
  <c r="K16" i="17"/>
  <c r="K17" i="17"/>
  <c r="K18" i="17"/>
  <c r="K19" i="17"/>
  <c r="K20" i="17"/>
  <c r="K9" i="17"/>
  <c r="F32" i="18" s="1"/>
  <c r="U33" i="17" l="1"/>
  <c r="S33" i="17"/>
  <c r="T33" i="17" s="1"/>
  <c r="P34" i="17"/>
  <c r="L34" i="17"/>
  <c r="G57" i="18" s="1"/>
  <c r="T32" i="17"/>
  <c r="V32" i="17"/>
  <c r="K35" i="17"/>
  <c r="F58" i="18" s="1"/>
  <c r="M35" i="17"/>
  <c r="N35" i="17" s="1"/>
  <c r="O35" i="17" s="1"/>
  <c r="Q34" i="17"/>
  <c r="P19" i="17"/>
  <c r="F42" i="18"/>
  <c r="P18" i="17"/>
  <c r="F41" i="18"/>
  <c r="P17" i="17"/>
  <c r="F40" i="18"/>
  <c r="P15" i="17"/>
  <c r="F38" i="18"/>
  <c r="P14" i="17"/>
  <c r="F37" i="18"/>
  <c r="P13" i="17"/>
  <c r="F36" i="18"/>
  <c r="P12" i="17"/>
  <c r="F35" i="18"/>
  <c r="P11" i="17"/>
  <c r="F34" i="18"/>
  <c r="P10" i="17"/>
  <c r="F33" i="18"/>
  <c r="P20" i="17"/>
  <c r="F43" i="18"/>
  <c r="P16" i="17"/>
  <c r="F39" i="18"/>
  <c r="L20" i="17"/>
  <c r="G43" i="18" s="1"/>
  <c r="L18" i="17"/>
  <c r="G41" i="18" s="1"/>
  <c r="L14" i="17"/>
  <c r="G37" i="18" s="1"/>
  <c r="L17" i="17"/>
  <c r="G40" i="18" s="1"/>
  <c r="L16" i="17"/>
  <c r="G39" i="18" s="1"/>
  <c r="L9" i="17"/>
  <c r="G32" i="18" s="1"/>
  <c r="L13" i="17"/>
  <c r="G36" i="18" s="1"/>
  <c r="R7" i="17"/>
  <c r="U34" i="17" l="1"/>
  <c r="V33" i="17"/>
  <c r="S34" i="17"/>
  <c r="V34" i="17" s="1"/>
  <c r="H55" i="18"/>
  <c r="I55" i="18"/>
  <c r="H56" i="18"/>
  <c r="I56" i="18"/>
  <c r="X34" i="17"/>
  <c r="W34" i="17"/>
  <c r="E59" i="18"/>
  <c r="M36" i="17"/>
  <c r="N36" i="17" s="1"/>
  <c r="K36" i="17"/>
  <c r="X32" i="17"/>
  <c r="W32" i="17"/>
  <c r="P35" i="17"/>
  <c r="Q35" i="17" s="1"/>
  <c r="L35" i="17"/>
  <c r="G58" i="18" s="1"/>
  <c r="W33" i="17"/>
  <c r="X33" i="17"/>
  <c r="T34" i="17"/>
  <c r="Q10" i="17"/>
  <c r="Q11" i="17"/>
  <c r="Q12" i="17"/>
  <c r="Q15" i="17"/>
  <c r="Q19" i="17"/>
  <c r="U35" i="17" l="1"/>
  <c r="H57" i="18"/>
  <c r="I57" i="18"/>
  <c r="S35" i="17"/>
  <c r="T35" i="17" s="1"/>
  <c r="L36" i="17"/>
  <c r="G59" i="18" s="1"/>
  <c r="F59" i="18"/>
  <c r="P36" i="17"/>
  <c r="E60" i="18"/>
  <c r="M37" i="17"/>
  <c r="K37" i="17"/>
  <c r="V35" i="17" l="1"/>
  <c r="E61" i="18"/>
  <c r="M38" i="17"/>
  <c r="N38" i="17" s="1"/>
  <c r="O38" i="17" s="1"/>
  <c r="K38" i="17"/>
  <c r="L37" i="17"/>
  <c r="G60" i="18" s="1"/>
  <c r="P37" i="17"/>
  <c r="F60" i="18"/>
  <c r="M9" i="17"/>
  <c r="M10" i="17"/>
  <c r="N10" i="17" s="1"/>
  <c r="M11" i="17"/>
  <c r="N11" i="17" s="1"/>
  <c r="O12" i="17"/>
  <c r="U12" i="17" s="1"/>
  <c r="N16" i="17"/>
  <c r="N17" i="17"/>
  <c r="N18" i="17"/>
  <c r="N20" i="17"/>
  <c r="O36" i="17"/>
  <c r="G17" i="16"/>
  <c r="G20" i="16"/>
  <c r="G22" i="16"/>
  <c r="F22" i="16" s="1"/>
  <c r="G23" i="16"/>
  <c r="F23" i="16" s="1"/>
  <c r="G29" i="16"/>
  <c r="F29" i="16" s="1"/>
  <c r="G31" i="16"/>
  <c r="F31" i="16" s="1"/>
  <c r="F41" i="16"/>
  <c r="F42" i="16"/>
  <c r="G42" i="16" s="1"/>
  <c r="F43" i="16"/>
  <c r="G43" i="16" s="1"/>
  <c r="F44" i="16"/>
  <c r="G44" i="16" s="1"/>
  <c r="F45" i="16"/>
  <c r="G45" i="16" s="1"/>
  <c r="F46" i="16"/>
  <c r="G46" i="16" s="1"/>
  <c r="F47" i="16"/>
  <c r="G47" i="16" s="1"/>
  <c r="F48" i="16"/>
  <c r="C14" i="18" s="1"/>
  <c r="G50" i="16"/>
  <c r="G51" i="16"/>
  <c r="F51" i="16" s="1"/>
  <c r="G52" i="16"/>
  <c r="F52" i="16" s="1"/>
  <c r="G53" i="16"/>
  <c r="F53" i="16" s="1"/>
  <c r="G54" i="16"/>
  <c r="F54" i="16" s="1"/>
  <c r="F55" i="16"/>
  <c r="F56" i="16"/>
  <c r="F57" i="16"/>
  <c r="F58" i="16"/>
  <c r="F59" i="16"/>
  <c r="F60" i="16"/>
  <c r="F61" i="16"/>
  <c r="F62" i="16"/>
  <c r="H58" i="18" l="1"/>
  <c r="I58" i="18"/>
  <c r="W35" i="17"/>
  <c r="X35" i="17"/>
  <c r="L38" i="17"/>
  <c r="G61" i="18" s="1"/>
  <c r="P38" i="17"/>
  <c r="F61" i="18"/>
  <c r="E62" i="18"/>
  <c r="M39" i="17"/>
  <c r="N39" i="17" s="1"/>
  <c r="O39" i="17" s="1"/>
  <c r="K39" i="17"/>
  <c r="Q38" i="17"/>
  <c r="Q36" i="17"/>
  <c r="S36" i="17" s="1"/>
  <c r="T36" i="17" s="1"/>
  <c r="C16" i="18"/>
  <c r="G41" i="16"/>
  <c r="G39" i="16" s="1"/>
  <c r="D13" i="18" s="1"/>
  <c r="F39" i="16"/>
  <c r="C13" i="18" s="1"/>
  <c r="F17" i="16"/>
  <c r="G16" i="16"/>
  <c r="D10" i="18" s="1"/>
  <c r="S12" i="17"/>
  <c r="V12" i="17" s="1"/>
  <c r="N37" i="17"/>
  <c r="O37" i="17" s="1"/>
  <c r="N15" i="17"/>
  <c r="O15" i="17" s="1"/>
  <c r="U15" i="17" s="1"/>
  <c r="N19" i="17"/>
  <c r="O19" i="17" s="1"/>
  <c r="U19" i="17" s="1"/>
  <c r="N14" i="17"/>
  <c r="O14" i="17" s="1"/>
  <c r="N9" i="17"/>
  <c r="O9" i="17" s="1"/>
  <c r="G49" i="16"/>
  <c r="D15" i="18" s="1"/>
  <c r="G30" i="16"/>
  <c r="D12" i="18" s="1"/>
  <c r="O18" i="17"/>
  <c r="O16" i="17"/>
  <c r="O20" i="17"/>
  <c r="O10" i="17"/>
  <c r="U10" i="17" s="1"/>
  <c r="O13" i="17"/>
  <c r="O11" i="17"/>
  <c r="U11" i="17" s="1"/>
  <c r="O17" i="17"/>
  <c r="F21" i="16"/>
  <c r="C11" i="18" s="1"/>
  <c r="G21" i="16"/>
  <c r="D11" i="18" s="1"/>
  <c r="F50" i="16"/>
  <c r="F49" i="16" s="1"/>
  <c r="C15" i="18" s="1"/>
  <c r="F30" i="16"/>
  <c r="C12" i="18" s="1"/>
  <c r="F20" i="16"/>
  <c r="U38" i="17" l="1"/>
  <c r="U36" i="17"/>
  <c r="V36" i="17" s="1"/>
  <c r="S38" i="17"/>
  <c r="T38" i="17" s="1"/>
  <c r="E63" i="18"/>
  <c r="M40" i="17"/>
  <c r="N40" i="17" s="1"/>
  <c r="O40" i="17" s="1"/>
  <c r="K40" i="17"/>
  <c r="L39" i="17"/>
  <c r="G62" i="18" s="1"/>
  <c r="P39" i="17"/>
  <c r="F62" i="18"/>
  <c r="Q37" i="17"/>
  <c r="S37" i="17" s="1"/>
  <c r="H35" i="18"/>
  <c r="I35" i="18"/>
  <c r="F16" i="16"/>
  <c r="C10" i="18" s="1"/>
  <c r="S11" i="17"/>
  <c r="V11" i="17" s="1"/>
  <c r="S10" i="17"/>
  <c r="V10" i="17" s="1"/>
  <c r="S19" i="17"/>
  <c r="T19" i="17" s="1"/>
  <c r="S15" i="17"/>
  <c r="V15" i="17" s="1"/>
  <c r="Q13" i="17"/>
  <c r="S13" i="17" s="1"/>
  <c r="Q20" i="17"/>
  <c r="S20" i="17" s="1"/>
  <c r="Q18" i="17"/>
  <c r="U18" i="17" s="1"/>
  <c r="Q16" i="17"/>
  <c r="U16" i="17" s="1"/>
  <c r="Q17" i="17"/>
  <c r="S17" i="17" s="1"/>
  <c r="Q14" i="17"/>
  <c r="U14" i="17" s="1"/>
  <c r="Q9" i="17"/>
  <c r="U9" i="17" s="1"/>
  <c r="T12" i="17"/>
  <c r="U20" i="17" l="1"/>
  <c r="U17" i="17"/>
  <c r="V17" i="17" s="1"/>
  <c r="U37" i="17"/>
  <c r="V37" i="17" s="1"/>
  <c r="I60" i="18" s="1"/>
  <c r="U13" i="17"/>
  <c r="V38" i="17"/>
  <c r="H61" i="18" s="1"/>
  <c r="Q39" i="17"/>
  <c r="U39" i="17" s="1"/>
  <c r="L40" i="17"/>
  <c r="G63" i="18" s="1"/>
  <c r="P40" i="17"/>
  <c r="F63" i="18"/>
  <c r="Q40" i="17"/>
  <c r="E64" i="18"/>
  <c r="M41" i="17"/>
  <c r="N41" i="17" s="1"/>
  <c r="K41" i="17"/>
  <c r="T37" i="17"/>
  <c r="W38" i="17"/>
  <c r="X38" i="17"/>
  <c r="W36" i="17"/>
  <c r="X36" i="17"/>
  <c r="I59" i="18"/>
  <c r="H59" i="18"/>
  <c r="I38" i="18"/>
  <c r="H38" i="18"/>
  <c r="H33" i="18"/>
  <c r="I33" i="18"/>
  <c r="H34" i="18"/>
  <c r="I34" i="18"/>
  <c r="V19" i="17"/>
  <c r="T15" i="17"/>
  <c r="T11" i="17"/>
  <c r="S16" i="17"/>
  <c r="V16" i="17" s="1"/>
  <c r="V13" i="17"/>
  <c r="S14" i="17"/>
  <c r="T14" i="17" s="1"/>
  <c r="S18" i="17"/>
  <c r="T18" i="17" s="1"/>
  <c r="S9" i="17"/>
  <c r="T9" i="17" s="1"/>
  <c r="T17" i="17"/>
  <c r="T20" i="17"/>
  <c r="T13" i="17"/>
  <c r="T10" i="17"/>
  <c r="I61" i="18" l="1"/>
  <c r="U40" i="17"/>
  <c r="H40" i="18"/>
  <c r="I40" i="18"/>
  <c r="H60" i="18"/>
  <c r="O41" i="17"/>
  <c r="S40" i="17"/>
  <c r="T40" i="17" s="1"/>
  <c r="E65" i="18"/>
  <c r="K42" i="17"/>
  <c r="M42" i="17"/>
  <c r="N42" i="17" s="1"/>
  <c r="O42" i="17" s="1"/>
  <c r="L41" i="17"/>
  <c r="G64" i="18" s="1"/>
  <c r="F64" i="18"/>
  <c r="P41" i="17"/>
  <c r="S39" i="17"/>
  <c r="T39" i="17" s="1"/>
  <c r="W37" i="17"/>
  <c r="X37" i="17"/>
  <c r="V20" i="17"/>
  <c r="X20" i="17" s="1"/>
  <c r="W13" i="17"/>
  <c r="H36" i="18"/>
  <c r="I36" i="18"/>
  <c r="T16" i="17"/>
  <c r="I42" i="18"/>
  <c r="H42" i="18"/>
  <c r="W16" i="17"/>
  <c r="I39" i="18"/>
  <c r="H39" i="18"/>
  <c r="V14" i="17"/>
  <c r="X14" i="17" s="1"/>
  <c r="V18" i="17"/>
  <c r="V9" i="17"/>
  <c r="X17" i="17"/>
  <c r="X13" i="17"/>
  <c r="L42" i="17" l="1"/>
  <c r="G65" i="18" s="1"/>
  <c r="P42" i="17"/>
  <c r="F65" i="18"/>
  <c r="E66" i="18"/>
  <c r="K43" i="17"/>
  <c r="M43" i="17"/>
  <c r="N43" i="17" s="1"/>
  <c r="O43" i="17" s="1"/>
  <c r="Q42" i="17"/>
  <c r="V40" i="17"/>
  <c r="V39" i="17"/>
  <c r="Q41" i="17"/>
  <c r="U41" i="17" s="1"/>
  <c r="W9" i="17"/>
  <c r="I32" i="18"/>
  <c r="H32" i="18"/>
  <c r="W18" i="17"/>
  <c r="H41" i="18"/>
  <c r="I41" i="18"/>
  <c r="W14" i="17"/>
  <c r="H37" i="18"/>
  <c r="I37" i="18"/>
  <c r="W20" i="17"/>
  <c r="I43" i="18"/>
  <c r="H43" i="18"/>
  <c r="X9" i="17"/>
  <c r="X18" i="17"/>
  <c r="X16" i="17"/>
  <c r="U42" i="17" l="1"/>
  <c r="I62" i="18"/>
  <c r="W39" i="17"/>
  <c r="X39" i="17"/>
  <c r="H62" i="18"/>
  <c r="I63" i="18"/>
  <c r="W40" i="17"/>
  <c r="H63" i="18"/>
  <c r="X40" i="17"/>
  <c r="S42" i="17"/>
  <c r="Q43" i="17"/>
  <c r="Q7" i="17" s="1"/>
  <c r="O7" i="17"/>
  <c r="L43" i="17"/>
  <c r="G66" i="18" s="1"/>
  <c r="F66" i="18"/>
  <c r="P43" i="17"/>
  <c r="P7" i="17" s="1"/>
  <c r="S41" i="17"/>
  <c r="N7" i="17"/>
  <c r="U43" i="17" l="1"/>
  <c r="S43" i="17"/>
  <c r="T43" i="17" s="1"/>
  <c r="W43" i="17"/>
  <c r="X43" i="17"/>
  <c r="T42" i="17"/>
  <c r="V42" i="17"/>
  <c r="U7" i="17"/>
  <c r="G15" i="16" s="1"/>
  <c r="F15" i="16" s="1"/>
  <c r="T41" i="17"/>
  <c r="V41" i="17"/>
  <c r="S7" i="17" l="1"/>
  <c r="T7" i="17"/>
  <c r="G14" i="16" s="1"/>
  <c r="G13" i="16" s="1"/>
  <c r="V43" i="17"/>
  <c r="V6" i="17" s="1"/>
  <c r="H64" i="18"/>
  <c r="X41" i="17"/>
  <c r="I64" i="18"/>
  <c r="W41" i="17"/>
  <c r="H65" i="18"/>
  <c r="X42" i="17"/>
  <c r="I65" i="18"/>
  <c r="W42" i="17"/>
  <c r="F14" i="16"/>
  <c r="G12" i="16" l="1"/>
  <c r="G11" i="16" s="1"/>
  <c r="H66" i="18"/>
  <c r="I66" i="18"/>
  <c r="F13" i="16"/>
  <c r="C9" i="18" s="1"/>
  <c r="D9" i="18"/>
  <c r="G63" i="16" l="1"/>
  <c r="G64" i="16" s="1"/>
  <c r="D17" i="18" s="1"/>
  <c r="G65" i="16"/>
  <c r="F65" i="16" s="1"/>
  <c r="C18" i="18" s="1"/>
  <c r="F12" i="16"/>
  <c r="C8" i="18" s="1"/>
  <c r="D8" i="18"/>
  <c r="F11" i="16" l="1"/>
  <c r="F63" i="16" s="1"/>
  <c r="F64" i="16"/>
  <c r="C17" i="18" s="1"/>
  <c r="D18" i="18"/>
  <c r="G66" i="16"/>
  <c r="G67" i="16" s="1"/>
  <c r="G68" i="16" s="1"/>
  <c r="D20" i="18" s="1"/>
  <c r="F66" i="16" l="1"/>
  <c r="G69" i="16"/>
  <c r="H16" i="16" s="1"/>
  <c r="E10" i="18" s="1"/>
  <c r="F67" i="16"/>
  <c r="D19" i="18"/>
  <c r="H67" i="16"/>
  <c r="E19" i="18" s="1"/>
  <c r="H59" i="16"/>
  <c r="H30" i="16"/>
  <c r="E12" i="18" s="1"/>
  <c r="H62" i="16"/>
  <c r="H11" i="16"/>
  <c r="H48" i="16"/>
  <c r="E14" i="18" s="1"/>
  <c r="H55" i="16" l="1"/>
  <c r="H14" i="16"/>
  <c r="D21" i="18"/>
  <c r="H60" i="16"/>
  <c r="H65" i="16"/>
  <c r="E18" i="18" s="1"/>
  <c r="H39" i="16"/>
  <c r="E13" i="18" s="1"/>
  <c r="H61" i="16"/>
  <c r="H49" i="16"/>
  <c r="E15" i="18" s="1"/>
  <c r="H12" i="16"/>
  <c r="E8" i="18" s="1"/>
  <c r="H63" i="16"/>
  <c r="H56" i="16"/>
  <c r="H57" i="16"/>
  <c r="H21" i="16"/>
  <c r="E11" i="18" s="1"/>
  <c r="G70" i="16"/>
  <c r="G71" i="16" s="1"/>
  <c r="D23" i="18" s="1"/>
  <c r="H58" i="16"/>
  <c r="H64" i="16"/>
  <c r="E17" i="18" s="1"/>
  <c r="H66" i="16"/>
  <c r="H15" i="16"/>
  <c r="H13" i="16"/>
  <c r="E9" i="18" s="1"/>
  <c r="F69" i="16"/>
  <c r="C19" i="18"/>
  <c r="F68" i="16"/>
  <c r="C20" i="18" s="1"/>
  <c r="E16" i="18" l="1"/>
  <c r="D22" i="18"/>
  <c r="C21" i="18"/>
  <c r="F70" i="16"/>
  <c r="F71" i="16" l="1"/>
  <c r="C23" i="18" s="1"/>
  <c r="C22" i="18"/>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<sst xmlns="http://schemas.openxmlformats.org/spreadsheetml/2006/main" count="400" uniqueCount="365">
  <si>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</si>
  <si>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</si>
  <si>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</si>
  <si>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</si>
  <si>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</si>
  <si>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</si>
  <si>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</si>
  <si>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</si>
  <si>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</si>
  <si>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</si>
  <si>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</si>
  <si>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</si>
  <si>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</si>
  <si>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</si>
  <si>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</si>
  <si>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</si>
  <si>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</si>
  <si>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</si>
  <si>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</si>
  <si>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</si>
  <si>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</si>
  <si>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</si>
  <si>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</si>
  <si>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</si>
  <si>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</si>
  <si>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</si>
  <si>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</si>
  <si>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</si>
  <si>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</si>
  <si>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</si>
  <si>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</si>
  <si>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</si>
  <si>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</si>
  <si>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</si>
  <si>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</si>
  <si>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</si>
  <si>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</si>
  <si>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</si>
  <si>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</si>
  <si>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</si>
  <si>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</si>
  <si>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</si>
  <si>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</si>
  <si>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</si>
  <si>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</si>
  <si>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</si>
  <si>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</si>
  <si>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</si>
  <si>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</si>
  <si>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</si>
  <si>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</si>
  <si>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</si>
  <si>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</si>
  <si>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</si>
  <si>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</si>
  <si>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</si>
  <si>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</si>
  <si>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</si>
  <si>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</si>
  <si>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</si>
  <si>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</si>
  <si>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</si>
  <si>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</si>
  <si>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</si>
  <si>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</si>
  <si>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</si>
  <si>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</si>
  <si>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</si>
  <si>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</si>
  <si>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</si>
  <si>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</si>
  <si>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</si>
  <si>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</si>
  <si>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</si>
  <si>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</si>
  <si>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</si>
  <si>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</si>
  <si>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</si>
  <si>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</si>
  <si>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</si>
  <si>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</si>
  <si>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</si>
  <si>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</si>
  <si>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</si>
  <si>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</si>
  <si>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</si>
  <si>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</si>
  <si>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</si>
  <si>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</si>
  <si>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</si>
  <si>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</si>
  <si>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</si>
  <si>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</si>
  <si>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</si>
  <si>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</si>
  <si>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</si>
  <si>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</si>
  <si>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</si>
  <si>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</si>
  <si>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</si>
  <si>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</si>
  <si>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</si>
  <si>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</si>
  <si>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</si>
  <si>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</si>
  <si>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</si>
  <si>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</si>
  <si>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</si>
  <si>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</si>
  <si>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</si>
  <si>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</si>
  <si>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</si>
  <si>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</si>
  <si>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</si>
  <si>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</si>
  <si>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</si>
  <si>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</si>
  <si>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</si>
  <si>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</si>
  <si>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</si>
  <si>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</si>
  <si>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</si>
  <si>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</si>
  <si>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</si>
  <si>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</si>
  <si>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</si>
  <si>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</si>
  <si>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</si>
  <si>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</si>
  <si>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</si>
  <si>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</si>
  <si>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Московская область</t>
  </si>
  <si>
    <t>Кемеровская область - Кузбасс</t>
  </si>
  <si>
    <t>Еврейская автономная область</t>
  </si>
  <si>
    <t>Чукотский автономный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</si>
  <si>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</si>
  <si>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</si>
  <si>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</si>
  <si>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</si>
  <si>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</si>
  <si>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</si>
  <si>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</si>
  <si>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</si>
  <si>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</si>
  <si>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Ненецкий автономный округ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</si>
  <si>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</si>
  <si>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</si>
  <si>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</si>
  <si>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</si>
  <si>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</si>
  <si>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</si>
  <si>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</si>
  <si>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</si>
  <si>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</si>
  <si>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</si>
  <si>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</si>
  <si>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</si>
  <si>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</si>
  <si>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</si>
  <si>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</si>
  <si>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</si>
  <si>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</si>
  <si>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</si>
  <si>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</si>
  <si>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</si>
  <si>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</si>
  <si>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</si>
  <si>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</si>
  <si>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</si>
  <si>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</si>
  <si>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</si>
  <si>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</si>
  <si>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</si>
  <si>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</si>
  <si>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</si>
  <si>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</si>
  <si>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</si>
  <si>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</si>
  <si>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</si>
  <si>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</si>
  <si>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</si>
  <si>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</si>
  <si>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 xml:space="preserve">77 Город Москва </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</si>
  <si>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</si>
  <si>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</si>
  <si>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</si>
  <si>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</si>
  <si>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</si>
  <si>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</si>
  <si>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</si>
  <si>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</si>
  <si>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</si>
  <si>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</si>
  <si>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</si>
  <si>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</si>
  <si>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</si>
  <si>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</si>
  <si>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</si>
  <si>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</si>
  <si>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</si>
  <si>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</si>
  <si>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</si>
  <si>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</si>
  <si>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</si>
  <si>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</si>
  <si>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</si>
  <si>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</si>
  <si>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</si>
  <si>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</si>
  <si>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</si>
  <si>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</si>
  <si>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</si>
  <si>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 xml:space="preserve">Механизация ручная (снегоочиститель шнековый, снегоуборчная машина щеточного типа, травокосилка, газонокосилка и проч.) 2 аморт.группа </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</si>
  <si>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</si>
  <si>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</si>
  <si>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</si>
  <si>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</si>
  <si>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</si>
  <si>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</si>
  <si>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</si>
  <si>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</si>
  <si>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</si>
  <si>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</si>
  <si>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</si>
  <si>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</si>
  <si>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</si>
  <si>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</si>
  <si>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</si>
  <si>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</si>
  <si>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</si>
  <si>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</si>
  <si>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</si>
  <si>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</si>
  <si>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</si>
  <si>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руб. в час</t>
  </si>
  <si>
    <t>руб. в месяц</t>
  </si>
  <si>
    <t>ООО "ПРИМЕР"</t>
  </si>
  <si>
    <t>Критерий коммерческого предприятия</t>
  </si>
  <si>
    <t>МСП</t>
  </si>
  <si>
    <t>не МСП</t>
  </si>
  <si>
    <t>Итого выручка проекта среднемесячно, руб.</t>
  </si>
  <si>
    <t>Итого выручка проекта за весь период, руб.</t>
  </si>
  <si>
    <t>Расходные материалы (для уборки внешней территории)</t>
  </si>
  <si>
    <t>Расходные материалы (прочие)</t>
  </si>
  <si>
    <t>Спецодежда 3</t>
  </si>
  <si>
    <t>Спецодежда 4</t>
  </si>
  <si>
    <t>Иностранцы (патент)</t>
  </si>
  <si>
    <t>Гражданство</t>
  </si>
  <si>
    <t xml:space="preserve">Расчетная стоимость услуги </t>
  </si>
  <si>
    <t>Стоимость, руб./мес.</t>
  </si>
  <si>
    <t>Доля в выручке без НДС, %</t>
  </si>
  <si>
    <t>ФОТ</t>
  </si>
  <si>
    <t xml:space="preserve">Налоги на ФОТ </t>
  </si>
  <si>
    <t xml:space="preserve">Стоимость заемных средств </t>
  </si>
  <si>
    <t>Расчетная стоимость трудового ресурса</t>
  </si>
  <si>
    <t>Должность</t>
  </si>
  <si>
    <t>в час</t>
  </si>
  <si>
    <t>Заработная плата 1 сотр. НЕТТО (на руки), руб.</t>
  </si>
  <si>
    <t>Кол-во часов</t>
  </si>
  <si>
    <t>Надбавки и взносы с ФОТ, руб./период договора</t>
  </si>
  <si>
    <t>руб. за период договора</t>
  </si>
  <si>
    <t>НЕТТО (на руки) за период договора</t>
  </si>
  <si>
    <t xml:space="preserve"> с НДФЛ (к начислению) за период договора</t>
  </si>
  <si>
    <t>**Стоимость, руб./период договора</t>
  </si>
  <si>
    <t>**Стоимость услуги за период договора= стоимость нормо-часа Х количество часов за период договора</t>
  </si>
  <si>
    <t>Надбавки, НДФЛ и взносы с ФОТ, руб./период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</si>
  <si>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</si>
  <si>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г. Пример, ул. Пример, д. 8</t>
  </si>
  <si>
    <t>Инвентарь 4</t>
  </si>
  <si>
    <t>Инвентарь 5</t>
  </si>
  <si>
    <t>Инвентарь 6</t>
  </si>
  <si>
    <t>Инвентарь 7</t>
  </si>
  <si>
    <t>Инвентарь 8</t>
  </si>
  <si>
    <t>Спецодежда 5</t>
  </si>
  <si>
    <t>Спецодежда 6</t>
  </si>
  <si>
    <t>Спецодежда 7</t>
  </si>
  <si>
    <t>Спецодежда 8</t>
  </si>
  <si>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</si>
  <si>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Настоящая форма содержит вкладки - "Статистическая ЗП", "Калькуляция",  "Расчет ФОТ" и  «Приложение к договору» .  Листы "Калькуляция" и "Расчет ФОТ" являются обязательными для заполнения в полном объеме.</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</si>
  <si>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</si>
  <si>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</si>
  <si>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</si>
  <si>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</si>
  <si>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</si>
  <si>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</si>
  <si>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</si>
  <si>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Штатное расписание во вкладке "Расчет ФОТ" подлежит заполнению в зависимости от обслуживаемого объекта и необходимого графика работы.</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</si>
  <si>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</si>
  <si>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Взнос в единый фонд пенсионного и социального страхования</t>
  </si>
  <si>
    <t>в час, руб.</t>
  </si>
  <si>
    <t>Стандарт АКФО по заработной плате</t>
  </si>
  <si>
    <t xml:space="preserve">% отклонения стоимости ч/ч от стандарта АКФО по заработной плате </t>
  </si>
  <si>
    <t xml:space="preserve">Стандарт СРО АКФО по заработной плате </t>
  </si>
  <si>
    <t>Город/Регион РФ</t>
  </si>
  <si>
    <t xml:space="preserve">   Москва (+до 30 км МКАД)</t>
  </si>
  <si>
    <t>78</t>
  </si>
  <si>
    <t xml:space="preserve">   Санкт-Петербург</t>
  </si>
  <si>
    <t>29</t>
  </si>
  <si>
    <t xml:space="preserve">   Архангельск</t>
  </si>
  <si>
    <t xml:space="preserve">   Барнаул</t>
  </si>
  <si>
    <t>31</t>
  </si>
  <si>
    <t xml:space="preserve">   Белгород</t>
  </si>
  <si>
    <t>25</t>
  </si>
  <si>
    <t xml:space="preserve">   Владивосток</t>
  </si>
  <si>
    <t>34</t>
  </si>
  <si>
    <t xml:space="preserve">   Волгоград</t>
  </si>
  <si>
    <t>36</t>
  </si>
  <si>
    <t xml:space="preserve">   Воронеж</t>
  </si>
  <si>
    <t xml:space="preserve">   Екатеринбург</t>
  </si>
  <si>
    <t>37</t>
  </si>
  <si>
    <t xml:space="preserve">   Иваново</t>
  </si>
  <si>
    <t xml:space="preserve">   Иркутск</t>
  </si>
  <si>
    <t xml:space="preserve">   Казань</t>
  </si>
  <si>
    <t>39</t>
  </si>
  <si>
    <t xml:space="preserve">   Калининград</t>
  </si>
  <si>
    <t>40</t>
  </si>
  <si>
    <t xml:space="preserve">   Калуга</t>
  </si>
  <si>
    <t xml:space="preserve">   Кемерово</t>
  </si>
  <si>
    <t>44</t>
  </si>
  <si>
    <t xml:space="preserve">   Кострома</t>
  </si>
  <si>
    <t>23</t>
  </si>
  <si>
    <t xml:space="preserve">   Краснодар</t>
  </si>
  <si>
    <t xml:space="preserve">   Красноярск</t>
  </si>
  <si>
    <t>46</t>
  </si>
  <si>
    <t xml:space="preserve">   Курск</t>
  </si>
  <si>
    <t xml:space="preserve">   Липецк</t>
  </si>
  <si>
    <t xml:space="preserve">   Набережные Челны</t>
  </si>
  <si>
    <t xml:space="preserve">   Нижний Новгород </t>
  </si>
  <si>
    <t xml:space="preserve">   Новосибирск</t>
  </si>
  <si>
    <t xml:space="preserve">   Омск</t>
  </si>
  <si>
    <t xml:space="preserve">   Орел</t>
  </si>
  <si>
    <t xml:space="preserve">   Оренбург</t>
  </si>
  <si>
    <t xml:space="preserve">   Пенза</t>
  </si>
  <si>
    <t xml:space="preserve">   Пермь</t>
  </si>
  <si>
    <t xml:space="preserve">   Петрозаводск</t>
  </si>
  <si>
    <t xml:space="preserve">   Псков</t>
  </si>
  <si>
    <t xml:space="preserve">   Ростов-на-Дону</t>
  </si>
  <si>
    <t xml:space="preserve">   Рязань</t>
  </si>
  <si>
    <t xml:space="preserve">   Самара </t>
  </si>
  <si>
    <t xml:space="preserve">   Саранск </t>
  </si>
  <si>
    <t xml:space="preserve">   Саратов </t>
  </si>
  <si>
    <t xml:space="preserve">   Симферополь</t>
  </si>
  <si>
    <t xml:space="preserve">   Севастополь</t>
  </si>
  <si>
    <t xml:space="preserve">   Смоленск </t>
  </si>
  <si>
    <t xml:space="preserve">   Ставрополь </t>
  </si>
  <si>
    <t xml:space="preserve">   Сургут</t>
  </si>
  <si>
    <t xml:space="preserve">   Сочи</t>
  </si>
  <si>
    <t xml:space="preserve">   Тверь </t>
  </si>
  <si>
    <t xml:space="preserve">   Тольятти </t>
  </si>
  <si>
    <t>71</t>
  </si>
  <si>
    <t xml:space="preserve">   Тула</t>
  </si>
  <si>
    <t xml:space="preserve">   Тюмень </t>
  </si>
  <si>
    <t>27</t>
  </si>
  <si>
    <t xml:space="preserve">   Хабаровск </t>
  </si>
  <si>
    <t xml:space="preserve">   Челябинск </t>
  </si>
  <si>
    <t xml:space="preserve">   Череповец</t>
  </si>
  <si>
    <t xml:space="preserve">   Уфа</t>
  </si>
  <si>
    <t xml:space="preserve">   Ярославль</t>
  </si>
  <si>
    <t xml:space="preserve">Расчетная заработная плата персонала за 1 (один) час работы указана в стандарте СТО СРО  АКФО 2.02-2022 "Размер оплаты труда" в регионе/городе оказания услуг"  (столбец E) и должна соответствовать реальной заработной плате, выплачиваемой персоналу на объекте. 
Во вкладке "Расчет ФОТ" в столбце АА значение будет подкрашено красным, если расчетная заработная плата окажется ниже указанной в стандарте  СТО СРО  АКФО 2.02-2022 "Размер оплаты труда".                                                                                                       Максимальное количество отработанных сотрудником часов среднемесячно не должно превышать 246 рабочих часов.  </t>
  </si>
  <si>
    <t>Стоимость услуг в нормо-часах отображается во вкладке "Тарификатор", и формируется из расходов на ФОТ и прочих статей затрат на услуги в соответствии с их наименованием в ячейках В30:45 во вкладке "Расчет ФОТ"</t>
  </si>
  <si>
    <t xml:space="preserve">При расчете стоимоти услуг по настоящему стандарту необходимо учитывать все требования заказчика, закрепленные в Техническом задании, в том числе по персоналу, оборудованию, графикам, периодичности уборки, количеству убираемых площадей и т.д. При этом запрещается:                                                                                                                 - закладывать в расчет стоимости услуг графики работы, превышающие 60 рабочих часов в неделю на одного сотрудника;                                                                                                                                                                                                            - исключать из расчетов надбавки персоналу за сверхурочные часы,  праздничные выходные дни и т.д.;                                                                                                                                                                                                                                               - применять льготы для субъектов МСП по страховым взносам;                                                                                                               - использовать профильных подрядчиков, не являющихся участниками Инфоресурса ФМ или находящихся в нем в Красной зоне;                                                                                                                                                                                                           - ставить нулевую амортизацию на оборудование вне зависимости от его износа;                                                                                - превышать нормы выработки персонала, оборудования указанные в стандарте СТО СРО АКФО 2.03-2019 Максимальные нормы производительности.                                                                                         </t>
  </si>
  <si>
    <t xml:space="preserve">Размер оплаты труда      </t>
  </si>
  <si>
    <t xml:space="preserve">Расходы на обеспечение заявки для участия в тендере рассчитываются исходя из ставки 16% годовых. </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</si>
  <si>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16% годовых.</t>
  </si>
  <si>
    <t>Согласно производственному календарю в 2024 году 1979 максимально возможных рабочих часов (при 40- часовой рабочей неделе) по одному трудовому договору (без переработок), т.е. 164,9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2024 году это 1979/2=989,5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1979+0,5*1 979=2 968,5/12 месяцев=247,4 часов (среднемесячно). 
Согласно ТК РФ максимально возможное количество человеко-часов (3 150/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3 150 часов в год, ячейка с итоговым количеством человеко- часов (столбец Z вкладки "Расчет ФОТ") окрашивается в красный цвет, если не превышает- в зеленый.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</si>
</sst>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_-;\-* #,##0.00_₽_-;_-* &quot;-&quot;??_₽_-;_-@_-"/>
    <numFmt numFmtId="165" formatCode="_-* #,##0_₽_-;\-* #,##0_₽_-;_-* &quot;-&quot;??_₽_-;_-@_-"/>
    <numFmt numFmtId="166" formatCode="0.0%"/>
    <numFmt numFmtId="167" formatCode="_-* #,##0\ _₽_-;\-* #,##0\ _₽_-;_-* &quot;-&quot;??\ _₽_-;_-@_-"/>
  </numFmts>
  <fonts count="20"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9"/>
      <color theme="1"/>
      <name val="Times New Roman"/>
      <family val="1"/>
      <charset val="204"/>
    </font>
    <font>
      <sz val="8"/>
      <name val="Calibri"/>
      <family val="2"/>
      <scheme val="minor"/>
    </font>
    <font>
      <b/>
      <sz val="12"/>
      <color theme="0"/>
      <name val="Times New Roman"/>
      <family val="1"/>
      <charset val="204"/>
    </font>
    <font>
      <sz val="11"/>
      <name val="Tahoma"/>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rgb="FFE7E7E7"/>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363">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0" xfId="0" applyFont="1" applyBorder="1" applyAlignment="1">
      <alignment horizontal="left" vertical="center" indent="1"/>
    </xf>
    <xf numFmtId="0" fontId="6" fillId="0" borderId="2" xfId="0" applyFont="1" applyBorder="1" applyAlignment="1">
      <alignment horizontal="center"/>
    </xf>
    <xf numFmtId="0" fontId="7" fillId="6" borderId="10" xfId="0" applyFont="1" applyFill="1" applyBorder="1" applyAlignment="1">
      <alignment horizontal="left" vertical="center" indent="1"/>
    </xf>
    <xf numFmtId="0" fontId="7" fillId="3" borderId="10" xfId="0" applyFont="1" applyFill="1" applyBorder="1" applyAlignment="1">
      <alignment horizontal="left" vertical="center" indent="1"/>
    </xf>
    <xf numFmtId="0" fontId="6" fillId="0" borderId="0" xfId="0" applyFont="1" applyAlignment="1">
      <alignment horizontal="center"/>
    </xf>
    <xf numFmtId="0" fontId="3" fillId="0" borderId="2" xfId="0" applyFont="1" applyBorder="1" applyAlignment="1">
      <alignment horizontal="center" vertical="center" wrapText="1"/>
    </xf>
    <xf numFmtId="0" fontId="3" fillId="3" borderId="10" xfId="0" applyFont="1" applyFill="1" applyBorder="1" applyAlignment="1">
      <alignment horizontal="left" vertical="center" indent="1"/>
    </xf>
    <xf numFmtId="0" fontId="3" fillId="0" borderId="40" xfId="0" applyFont="1" applyBorder="1" applyAlignment="1">
      <alignment horizontal="right" vertical="center" wrapText="1" indent="1"/>
    </xf>
    <xf numFmtId="3" fontId="3" fillId="0" borderId="40" xfId="0" applyNumberFormat="1" applyFont="1" applyBorder="1" applyAlignment="1">
      <alignment horizontal="right" vertical="center" wrapText="1" indent="1"/>
    </xf>
    <xf numFmtId="0" fontId="3" fillId="3" borderId="40" xfId="0" applyFont="1" applyFill="1" applyBorder="1" applyAlignment="1">
      <alignment horizontal="right" vertical="center" wrapText="1" indent="1"/>
    </xf>
    <xf numFmtId="0" fontId="7" fillId="6" borderId="40" xfId="0" applyFont="1" applyFill="1" applyBorder="1" applyAlignment="1">
      <alignment horizontal="right" vertical="center" wrapText="1" indent="1"/>
    </xf>
    <xf numFmtId="0" fontId="4" fillId="0" borderId="2" xfId="0" applyFont="1" applyBorder="1" applyAlignment="1">
      <alignment horizontal="left" vertical="top"/>
    </xf>
    <xf numFmtId="0" fontId="3" fillId="0" borderId="0" xfId="0" applyFont="1" applyAlignment="1">
      <alignment horizontal="center"/>
    </xf>
    <xf numFmtId="0" fontId="8" fillId="0" borderId="0" xfId="0" applyFont="1"/>
    <xf numFmtId="165" fontId="3" fillId="5" borderId="2" xfId="1" applyNumberFormat="1" applyFont="1" applyFill="1" applyBorder="1" applyProtection="1">
      <protection locked="0"/>
    </xf>
    <xf numFmtId="0" fontId="4" fillId="0" borderId="8" xfId="0" applyFont="1" applyBorder="1" applyAlignment="1">
      <alignment vertical="top"/>
    </xf>
    <xf numFmtId="0" fontId="4" fillId="0" borderId="1" xfId="0" applyFont="1" applyBorder="1" applyAlignment="1">
      <alignment vertical="top"/>
    </xf>
    <xf numFmtId="3" fontId="4" fillId="0" borderId="10"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7" xfId="2" applyNumberFormat="1" applyFont="1" applyFill="1" applyBorder="1" applyAlignment="1" applyProtection="1">
      <alignment horizontal="right" vertical="top"/>
    </xf>
    <xf numFmtId="0" fontId="3" fillId="0" borderId="8" xfId="0" applyFont="1" applyBorder="1" applyAlignment="1">
      <alignment horizontal="left" vertical="top"/>
    </xf>
    <xf numFmtId="0" fontId="3" fillId="0" borderId="1" xfId="0" applyFont="1" applyBorder="1" applyAlignment="1">
      <alignment horizontal="left" vertical="top"/>
    </xf>
    <xf numFmtId="3" fontId="3" fillId="0" borderId="10" xfId="0" applyNumberFormat="1" applyFont="1" applyBorder="1" applyAlignment="1">
      <alignment vertical="top"/>
    </xf>
    <xf numFmtId="3" fontId="4" fillId="0" borderId="2" xfId="0" applyNumberFormat="1" applyFont="1" applyBorder="1" applyAlignment="1">
      <alignment vertical="top"/>
    </xf>
    <xf numFmtId="0" fontId="3" fillId="0" borderId="6" xfId="0" applyFont="1" applyBorder="1" applyAlignment="1">
      <alignment horizontal="left" vertical="top"/>
    </xf>
    <xf numFmtId="3" fontId="4" fillId="0" borderId="6" xfId="0" applyNumberFormat="1" applyFont="1" applyBorder="1" applyAlignment="1">
      <alignment vertical="top"/>
    </xf>
    <xf numFmtId="9" fontId="3" fillId="0" borderId="6" xfId="0" applyNumberFormat="1" applyFont="1" applyBorder="1" applyAlignment="1">
      <alignment horizontal="right" indent="1"/>
    </xf>
    <xf numFmtId="3" fontId="3" fillId="0" borderId="6" xfId="0" applyNumberFormat="1" applyFont="1" applyBorder="1"/>
    <xf numFmtId="166" fontId="3" fillId="0" borderId="6" xfId="2" applyNumberFormat="1" applyFont="1" applyFill="1" applyBorder="1" applyAlignment="1" applyProtection="1">
      <alignment horizontal="right" vertical="top"/>
    </xf>
    <xf numFmtId="0" fontId="3" fillId="0" borderId="14" xfId="0" applyFont="1" applyBorder="1" applyAlignment="1">
      <alignment horizontal="left" indent="1"/>
    </xf>
    <xf numFmtId="3" fontId="3" fillId="0" borderId="14" xfId="0" applyNumberFormat="1" applyFont="1" applyBorder="1"/>
    <xf numFmtId="3" fontId="3" fillId="0" borderId="13" xfId="0" applyNumberFormat="1" applyFont="1" applyBorder="1"/>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5" borderId="6" xfId="0" applyFont="1" applyFill="1" applyBorder="1" applyProtection="1">
      <protection locked="0"/>
    </xf>
    <xf numFmtId="165" fontId="3" fillId="5" borderId="6" xfId="1" applyNumberFormat="1" applyFont="1" applyFill="1" applyBorder="1" applyProtection="1">
      <protection locked="0"/>
    </xf>
    <xf numFmtId="3" fontId="3" fillId="0" borderId="0" xfId="0" applyNumberFormat="1" applyFont="1"/>
    <xf numFmtId="3" fontId="3" fillId="3" borderId="14" xfId="0" applyNumberFormat="1" applyFont="1" applyFill="1" applyBorder="1"/>
    <xf numFmtId="166" fontId="3" fillId="0" borderId="13" xfId="2" applyNumberFormat="1" applyFont="1" applyFill="1" applyBorder="1" applyAlignment="1" applyProtection="1">
      <alignment horizontal="right" vertical="top"/>
    </xf>
    <xf numFmtId="0" fontId="4" fillId="0" borderId="24" xfId="0" applyFont="1" applyBorder="1" applyAlignment="1">
      <alignment horizontal="left"/>
    </xf>
    <xf numFmtId="3" fontId="3" fillId="3" borderId="15" xfId="0" applyNumberFormat="1" applyFont="1" applyFill="1" applyBorder="1"/>
    <xf numFmtId="3" fontId="4" fillId="0" borderId="16" xfId="0" applyNumberFormat="1" applyFont="1" applyBorder="1" applyAlignment="1">
      <alignment horizontal="right" vertical="top"/>
    </xf>
    <xf numFmtId="3" fontId="4" fillId="0" borderId="15" xfId="0" applyNumberFormat="1" applyFont="1" applyBorder="1" applyAlignment="1">
      <alignment horizontal="right" vertical="top"/>
    </xf>
    <xf numFmtId="10" fontId="3" fillId="0" borderId="17" xfId="2" applyNumberFormat="1" applyFont="1" applyFill="1" applyBorder="1" applyAlignment="1" applyProtection="1">
      <alignment horizontal="right" vertical="top"/>
    </xf>
    <xf numFmtId="0" fontId="3" fillId="0" borderId="25" xfId="0" applyFont="1" applyBorder="1" applyProtection="1">
      <protection locked="0"/>
    </xf>
    <xf numFmtId="0" fontId="3" fillId="5" borderId="26" xfId="0" applyFont="1" applyFill="1" applyBorder="1" applyAlignment="1" applyProtection="1">
      <alignment horizontal="right"/>
      <protection locked="0"/>
    </xf>
    <xf numFmtId="3" fontId="3" fillId="3" borderId="0" xfId="0" applyNumberFormat="1" applyFont="1" applyFill="1"/>
    <xf numFmtId="0" fontId="3" fillId="0" borderId="27" xfId="0" applyFont="1" applyBorder="1" applyProtection="1">
      <protection locked="0"/>
    </xf>
    <xf numFmtId="0" fontId="3" fillId="5" borderId="13" xfId="0" applyFont="1" applyFill="1" applyBorder="1" applyProtection="1">
      <protection locked="0"/>
    </xf>
    <xf numFmtId="165" fontId="3" fillId="5" borderId="13" xfId="1" applyNumberFormat="1" applyFont="1" applyFill="1" applyBorder="1" applyProtection="1">
      <protection locked="0"/>
    </xf>
    <xf numFmtId="0" fontId="3" fillId="0" borderId="29" xfId="0" applyFont="1" applyBorder="1" applyProtection="1">
      <protection locked="0"/>
    </xf>
    <xf numFmtId="3" fontId="4" fillId="0" borderId="17" xfId="0" applyNumberFormat="1" applyFont="1" applyBorder="1" applyAlignment="1">
      <alignment horizontal="right" vertical="top"/>
    </xf>
    <xf numFmtId="0" fontId="3" fillId="0" borderId="17" xfId="0" applyFont="1" applyBorder="1"/>
    <xf numFmtId="3" fontId="4" fillId="0" borderId="30" xfId="0" applyNumberFormat="1" applyFont="1" applyBorder="1" applyAlignment="1">
      <alignment horizontal="right" vertical="top"/>
    </xf>
    <xf numFmtId="3" fontId="4" fillId="0" borderId="6"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2"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0" fontId="3" fillId="5" borderId="33" xfId="0" applyFont="1" applyFill="1" applyBorder="1" applyAlignment="1" applyProtection="1">
      <alignment horizontal="right" wrapText="1"/>
      <protection locked="0"/>
    </xf>
    <xf numFmtId="0" fontId="3" fillId="5" borderId="5" xfId="0" applyFont="1" applyFill="1" applyBorder="1" applyProtection="1">
      <protection locked="0"/>
    </xf>
    <xf numFmtId="165" fontId="3" fillId="5" borderId="5" xfId="1" applyNumberFormat="1" applyFont="1" applyFill="1" applyBorder="1" applyProtection="1">
      <protection locked="0"/>
    </xf>
    <xf numFmtId="0" fontId="4" fillId="0" borderId="19" xfId="0" applyFont="1" applyBorder="1"/>
    <xf numFmtId="0" fontId="4" fillId="0" borderId="22" xfId="0" applyFont="1" applyBorder="1"/>
    <xf numFmtId="3" fontId="3" fillId="0" borderId="20" xfId="0" applyNumberFormat="1" applyFont="1" applyBorder="1"/>
    <xf numFmtId="3" fontId="3" fillId="0" borderId="23" xfId="0" applyNumberFormat="1" applyFont="1" applyBorder="1"/>
    <xf numFmtId="3" fontId="3" fillId="0" borderId="22" xfId="0" applyNumberFormat="1" applyFont="1" applyBorder="1"/>
    <xf numFmtId="3" fontId="4" fillId="5" borderId="20" xfId="0" applyNumberFormat="1" applyFont="1" applyFill="1" applyBorder="1" applyProtection="1">
      <protection locked="0"/>
    </xf>
    <xf numFmtId="10" fontId="3" fillId="0" borderId="16" xfId="2" applyNumberFormat="1" applyFont="1" applyFill="1" applyBorder="1" applyAlignment="1" applyProtection="1">
      <alignment horizontal="right" vertical="top"/>
    </xf>
    <xf numFmtId="166" fontId="3" fillId="0" borderId="21" xfId="2" applyNumberFormat="1" applyFont="1" applyBorder="1" applyAlignment="1" applyProtection="1">
      <alignment horizontal="right" vertical="top"/>
      <protection locked="0"/>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5" xfId="1" applyNumberFormat="1" applyFont="1" applyFill="1" applyBorder="1" applyProtection="1"/>
    <xf numFmtId="3" fontId="4" fillId="0" borderId="5" xfId="0" applyNumberFormat="1" applyFont="1" applyBorder="1" applyAlignment="1">
      <alignment vertical="top"/>
    </xf>
    <xf numFmtId="3" fontId="4" fillId="5" borderId="18" xfId="0" applyNumberFormat="1" applyFont="1" applyFill="1" applyBorder="1" applyAlignment="1" applyProtection="1">
      <alignment vertical="top"/>
      <protection locked="0"/>
    </xf>
    <xf numFmtId="165" fontId="3" fillId="5" borderId="11" xfId="1" applyNumberFormat="1" applyFont="1" applyFill="1" applyBorder="1" applyProtection="1">
      <protection locked="0"/>
    </xf>
    <xf numFmtId="3" fontId="4" fillId="0" borderId="11" xfId="0" applyNumberFormat="1" applyFont="1" applyBorder="1" applyAlignment="1">
      <alignment vertical="top"/>
    </xf>
    <xf numFmtId="10" fontId="3" fillId="0" borderId="11" xfId="2" applyNumberFormat="1" applyFont="1" applyFill="1" applyBorder="1" applyAlignment="1" applyProtection="1">
      <alignment horizontal="right" vertical="top"/>
    </xf>
    <xf numFmtId="10" fontId="3" fillId="0" borderId="6" xfId="2" applyNumberFormat="1" applyFont="1" applyFill="1" applyBorder="1" applyAlignment="1" applyProtection="1">
      <alignment horizontal="right" vertical="top"/>
    </xf>
    <xf numFmtId="0" fontId="3" fillId="0" borderId="38" xfId="0" applyFont="1" applyBorder="1" applyAlignment="1">
      <alignment horizontal="left" vertical="top" wrapText="1"/>
    </xf>
    <xf numFmtId="166" fontId="3" fillId="5" borderId="36" xfId="0" applyNumberFormat="1" applyFont="1" applyFill="1" applyBorder="1" applyAlignment="1" applyProtection="1">
      <alignment horizontal="center" vertical="top"/>
      <protection locked="0"/>
    </xf>
    <xf numFmtId="0" fontId="3" fillId="0" borderId="39" xfId="0" applyFont="1" applyBorder="1" applyAlignment="1">
      <alignment horizontal="left" vertical="top" wrapText="1"/>
    </xf>
    <xf numFmtId="3" fontId="4" fillId="0" borderId="8" xfId="0" applyNumberFormat="1" applyFont="1" applyBorder="1" applyAlignment="1">
      <alignment vertical="top"/>
    </xf>
    <xf numFmtId="3" fontId="3" fillId="0" borderId="2" xfId="0" applyNumberFormat="1" applyFont="1" applyBorder="1" applyAlignment="1">
      <alignment vertical="top"/>
    </xf>
    <xf numFmtId="10" fontId="3" fillId="5" borderId="36" xfId="0" applyNumberFormat="1" applyFont="1" applyFill="1" applyBorder="1" applyAlignment="1" applyProtection="1">
      <alignment horizontal="center" vertical="top"/>
      <protection locked="0"/>
    </xf>
    <xf numFmtId="0" fontId="4" fillId="5" borderId="37" xfId="0" applyFont="1" applyFill="1" applyBorder="1" applyAlignment="1" applyProtection="1">
      <alignment horizontal="center" vertical="top"/>
      <protection locked="0"/>
    </xf>
    <xf numFmtId="3" fontId="4" fillId="0" borderId="35" xfId="0" applyNumberFormat="1" applyFont="1" applyBorder="1" applyAlignment="1">
      <alignment vertical="top"/>
    </xf>
    <xf numFmtId="3" fontId="3" fillId="0" borderId="12"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2" xfId="0" applyNumberFormat="1" applyFont="1" applyBorder="1" applyAlignment="1">
      <alignment horizontal="center" vertical="center"/>
    </xf>
    <xf numFmtId="165" fontId="4" fillId="0" borderId="44" xfId="0" applyNumberFormat="1" applyFont="1" applyBorder="1" applyAlignment="1">
      <alignment horizontal="center" vertical="center"/>
    </xf>
    <xf numFmtId="165" fontId="11" fillId="0" borderId="8"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8"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11"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8" xfId="0" applyFont="1" applyBorder="1" applyAlignment="1">
      <alignment horizontal="center" vertical="center"/>
    </xf>
    <xf numFmtId="0" fontId="12" fillId="0" borderId="2" xfId="0" applyFont="1" applyBorder="1" applyAlignment="1">
      <alignment horizontal="center" vertical="center"/>
    </xf>
    <xf numFmtId="3" fontId="4" fillId="0" borderId="32"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2"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4" xfId="1" applyNumberFormat="1" applyFont="1" applyFill="1" applyBorder="1" applyAlignment="1" applyProtection="1">
      <alignment horizontal="center" vertical="center"/>
    </xf>
    <xf numFmtId="165" fontId="4" fillId="3" borderId="32" xfId="1" applyNumberFormat="1" applyFont="1" applyFill="1" applyBorder="1" applyAlignment="1" applyProtection="1">
      <alignment horizontal="center" vertical="center"/>
    </xf>
    <xf numFmtId="165" fontId="3" fillId="3" borderId="32" xfId="1" applyNumberFormat="1" applyFont="1" applyFill="1" applyBorder="1" applyAlignment="1" applyProtection="1">
      <alignment horizontal="center" vertical="center"/>
    </xf>
    <xf numFmtId="165" fontId="3" fillId="3" borderId="44" xfId="1" applyNumberFormat="1" applyFont="1" applyFill="1" applyBorder="1" applyAlignment="1" applyProtection="1">
      <alignment horizontal="center" vertical="center"/>
    </xf>
    <xf numFmtId="165" fontId="5" fillId="3" borderId="8" xfId="1" applyNumberFormat="1" applyFont="1" applyFill="1" applyBorder="1" applyAlignment="1" applyProtection="1">
      <alignment horizontal="center" vertical="center"/>
    </xf>
    <xf numFmtId="0" fontId="3" fillId="5" borderId="32"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8" xfId="5" applyNumberFormat="1" applyFont="1" applyFill="1" applyBorder="1" applyAlignment="1" applyProtection="1">
      <alignment horizontal="center" vertical="center"/>
      <protection locked="0"/>
    </xf>
    <xf numFmtId="165" fontId="3" fillId="5" borderId="32" xfId="5" applyNumberFormat="1" applyFont="1" applyFill="1" applyBorder="1" applyAlignment="1" applyProtection="1">
      <alignment horizontal="center" vertical="center"/>
      <protection locked="0"/>
    </xf>
    <xf numFmtId="164" fontId="3" fillId="3" borderId="44" xfId="1" applyFont="1" applyFill="1" applyBorder="1" applyAlignment="1" applyProtection="1">
      <alignment horizontal="center" vertical="center"/>
    </xf>
    <xf numFmtId="165" fontId="3" fillId="5" borderId="8" xfId="1" applyNumberFormat="1"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165" fontId="3" fillId="5" borderId="11" xfId="1" applyNumberFormat="1" applyFont="1" applyFill="1" applyBorder="1" applyAlignment="1" applyProtection="1">
      <alignment horizontal="center" vertical="center"/>
      <protection locked="0"/>
    </xf>
    <xf numFmtId="165" fontId="3" fillId="5" borderId="35" xfId="5" applyNumberFormat="1" applyFont="1" applyFill="1" applyBorder="1" applyAlignment="1" applyProtection="1">
      <alignment horizontal="center" vertical="center"/>
      <protection locked="0"/>
    </xf>
    <xf numFmtId="165" fontId="3" fillId="3" borderId="11" xfId="1" applyNumberFormat="1" applyFont="1" applyFill="1" applyBorder="1" applyAlignment="1" applyProtection="1">
      <alignment horizontal="center" vertical="center"/>
    </xf>
    <xf numFmtId="165" fontId="3" fillId="3" borderId="46" xfId="1" applyNumberFormat="1" applyFont="1" applyFill="1" applyBorder="1" applyAlignment="1" applyProtection="1">
      <alignment horizontal="center" vertical="center"/>
    </xf>
    <xf numFmtId="165" fontId="3" fillId="5" borderId="45" xfId="5" applyNumberFormat="1" applyFont="1" applyFill="1" applyBorder="1" applyAlignment="1" applyProtection="1">
      <alignment horizontal="center" vertical="center"/>
      <protection locked="0"/>
    </xf>
    <xf numFmtId="165" fontId="3" fillId="5" borderId="11" xfId="5" applyNumberFormat="1" applyFont="1" applyFill="1" applyBorder="1" applyAlignment="1" applyProtection="1">
      <alignment horizontal="center" vertical="center"/>
      <protection locked="0"/>
    </xf>
    <xf numFmtId="165" fontId="3" fillId="3" borderId="45" xfId="1" applyNumberFormat="1" applyFont="1" applyFill="1" applyBorder="1" applyAlignment="1" applyProtection="1">
      <alignment horizontal="center" vertical="center"/>
    </xf>
    <xf numFmtId="164" fontId="3" fillId="3" borderId="46" xfId="1" applyFont="1" applyFill="1" applyBorder="1" applyAlignment="1" applyProtection="1">
      <alignment horizontal="center" vertical="center"/>
    </xf>
    <xf numFmtId="0" fontId="3" fillId="0" borderId="0" xfId="0" applyFont="1" applyAlignment="1">
      <alignment horizontal="right" vertical="center"/>
    </xf>
    <xf numFmtId="0" fontId="4" fillId="0" borderId="48" xfId="0" applyFont="1" applyBorder="1" applyAlignment="1">
      <alignment horizontal="right" vertical="center"/>
    </xf>
    <xf numFmtId="0" fontId="3" fillId="3" borderId="48" xfId="0" applyFont="1" applyFill="1" applyBorder="1" applyAlignment="1">
      <alignment horizontal="right" vertical="center"/>
    </xf>
    <xf numFmtId="165" fontId="3" fillId="0" borderId="0" xfId="0" applyNumberFormat="1" applyFont="1" applyAlignment="1">
      <alignment horizontal="center" vertical="center"/>
    </xf>
    <xf numFmtId="164" fontId="9" fillId="0" borderId="8" xfId="0" applyNumberFormat="1" applyFont="1" applyBorder="1" applyAlignment="1">
      <alignment horizontal="center" vertical="center"/>
    </xf>
    <xf numFmtId="165" fontId="11" fillId="0" borderId="44" xfId="0" applyNumberFormat="1" applyFont="1" applyBorder="1" applyAlignment="1">
      <alignment horizontal="center" vertical="center"/>
    </xf>
    <xf numFmtId="165" fontId="5" fillId="3" borderId="44" xfId="1" applyNumberFormat="1" applyFont="1" applyFill="1" applyBorder="1" applyAlignment="1" applyProtection="1">
      <alignment horizontal="center" vertical="center"/>
    </xf>
    <xf numFmtId="9" fontId="5" fillId="0" borderId="44" xfId="2" applyFont="1" applyBorder="1" applyAlignment="1" applyProtection="1">
      <alignment horizontal="center" vertical="center"/>
    </xf>
    <xf numFmtId="43" fontId="3" fillId="0" borderId="0" xfId="0" applyNumberFormat="1" applyFont="1" applyAlignment="1">
      <alignment horizontal="center" vertical="center"/>
    </xf>
    <xf numFmtId="0" fontId="3" fillId="5" borderId="55" xfId="0" applyFont="1" applyFill="1" applyBorder="1" applyAlignment="1" applyProtection="1">
      <alignment horizontal="right" vertical="center"/>
      <protection locked="0"/>
    </xf>
    <xf numFmtId="0" fontId="13" fillId="0" borderId="0" xfId="0" applyFont="1" applyAlignment="1">
      <alignment horizontal="left" vertical="center"/>
    </xf>
    <xf numFmtId="0" fontId="14" fillId="0" borderId="0" xfId="0" applyFont="1"/>
    <xf numFmtId="0" fontId="14" fillId="0" borderId="0" xfId="0" applyFont="1" applyAlignment="1">
      <alignment horizontal="center" vertical="center"/>
    </xf>
    <xf numFmtId="0" fontId="14" fillId="0" borderId="32" xfId="0" applyFont="1" applyBorder="1"/>
    <xf numFmtId="0" fontId="14" fillId="0" borderId="45" xfId="0" applyFont="1" applyBorder="1"/>
    <xf numFmtId="0" fontId="14" fillId="0" borderId="0" xfId="0" applyFont="1" applyAlignment="1">
      <alignment horizontal="left" wrapText="1"/>
    </xf>
    <xf numFmtId="0" fontId="13" fillId="0" borderId="54" xfId="0" applyFont="1" applyBorder="1" applyAlignment="1">
      <alignment horizontal="left" vertical="center"/>
    </xf>
    <xf numFmtId="0" fontId="13" fillId="0" borderId="49" xfId="0" applyFont="1" applyBorder="1" applyAlignment="1">
      <alignment horizontal="center" vertical="center" wrapText="1"/>
    </xf>
    <xf numFmtId="0" fontId="14" fillId="0" borderId="0" xfId="0" applyFont="1" applyAlignment="1" applyProtection="1">
      <alignment horizontal="right" vertical="center"/>
      <protection locked="0"/>
    </xf>
    <xf numFmtId="0" fontId="13" fillId="0" borderId="2" xfId="0" applyFont="1" applyBorder="1" applyAlignment="1">
      <alignment horizontal="center" vertical="center" wrapText="1"/>
    </xf>
    <xf numFmtId="0" fontId="14" fillId="0" borderId="0" xfId="0" applyFont="1" applyAlignment="1">
      <alignment horizontal="left"/>
    </xf>
    <xf numFmtId="0" fontId="13" fillId="0" borderId="32" xfId="0" applyFont="1" applyBorder="1" applyAlignment="1">
      <alignment horizontal="center" vertical="center" wrapText="1"/>
    </xf>
    <xf numFmtId="0" fontId="15" fillId="0" borderId="0" xfId="0" applyFont="1" applyAlignment="1">
      <alignment vertical="center"/>
    </xf>
    <xf numFmtId="10" fontId="3" fillId="0" borderId="44" xfId="2" applyNumberFormat="1" applyFont="1" applyFill="1" applyBorder="1" applyAlignment="1" applyProtection="1">
      <alignment horizontal="right" vertical="top"/>
    </xf>
    <xf numFmtId="165" fontId="13" fillId="0" borderId="2" xfId="1" applyNumberFormat="1" applyFont="1" applyBorder="1" applyAlignment="1">
      <alignment horizontal="center"/>
    </xf>
    <xf numFmtId="165" fontId="13" fillId="0" borderId="11" xfId="1" applyNumberFormat="1" applyFont="1" applyBorder="1" applyAlignment="1">
      <alignment horizontal="center"/>
    </xf>
    <xf numFmtId="10" fontId="3" fillId="0" borderId="46" xfId="2" applyNumberFormat="1" applyFont="1" applyFill="1" applyBorder="1" applyAlignment="1" applyProtection="1">
      <alignment horizontal="right" vertical="top"/>
    </xf>
    <xf numFmtId="164" fontId="13" fillId="0" borderId="32" xfId="1" applyFont="1" applyBorder="1" applyAlignment="1">
      <alignment vertical="center" wrapText="1"/>
    </xf>
    <xf numFmtId="164" fontId="13" fillId="0" borderId="45" xfId="1" applyFont="1" applyBorder="1" applyAlignment="1">
      <alignment vertical="center" wrapText="1"/>
    </xf>
    <xf numFmtId="0" fontId="13"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0" borderId="32" xfId="0" applyFont="1" applyBorder="1" applyAlignment="1">
      <alignment vertical="top"/>
    </xf>
    <xf numFmtId="0" fontId="3" fillId="0" borderId="42" xfId="0" applyFont="1" applyBorder="1" applyProtection="1">
      <protection locked="0"/>
    </xf>
    <xf numFmtId="0" fontId="4" fillId="0" borderId="32" xfId="0" applyFont="1" applyBorder="1" applyAlignment="1">
      <alignment horizontal="left" vertical="top"/>
    </xf>
    <xf numFmtId="10" fontId="3" fillId="0" borderId="56" xfId="2" applyNumberFormat="1" applyFont="1" applyFill="1" applyBorder="1" applyAlignment="1" applyProtection="1">
      <alignment horizontal="right" vertical="top"/>
    </xf>
    <xf numFmtId="0" fontId="3" fillId="0" borderId="27" xfId="0" applyFont="1" applyBorder="1" applyAlignment="1" applyProtection="1">
      <alignment horizontal="left" vertical="top" wrapText="1"/>
      <protection locked="0"/>
    </xf>
    <xf numFmtId="0" fontId="4" fillId="0" borderId="26" xfId="0" applyFont="1" applyBorder="1" applyAlignment="1">
      <alignment horizontal="left" vertical="top"/>
    </xf>
    <xf numFmtId="0" fontId="3" fillId="0" borderId="0" xfId="0" applyFont="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57" xfId="0" applyFont="1" applyBorder="1" applyAlignment="1" applyProtection="1">
      <alignment horizontal="center"/>
      <protection locked="0"/>
    </xf>
    <xf numFmtId="0" fontId="3" fillId="0" borderId="26"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0" fontId="3" fillId="0" borderId="57" xfId="0" applyFont="1" applyBorder="1" applyProtection="1">
      <protection locked="0"/>
    </xf>
    <xf numFmtId="0" fontId="4" fillId="0" borderId="26" xfId="0" applyFont="1" applyBorder="1"/>
    <xf numFmtId="3" fontId="4" fillId="0" borderId="0" xfId="0" applyNumberFormat="1" applyFont="1"/>
    <xf numFmtId="0" fontId="3" fillId="5" borderId="26" xfId="0" applyFont="1" applyFill="1" applyBorder="1" applyAlignment="1" applyProtection="1">
      <alignment horizontal="right" indent="1"/>
      <protection locked="0"/>
    </xf>
    <xf numFmtId="0" fontId="3" fillId="5" borderId="28" xfId="0" applyFont="1" applyFill="1" applyBorder="1" applyAlignment="1" applyProtection="1">
      <alignment horizontal="right" indent="1"/>
      <protection locked="0"/>
    </xf>
    <xf numFmtId="10" fontId="8" fillId="0" borderId="25"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58" xfId="2" applyNumberFormat="1" applyFont="1" applyFill="1" applyBorder="1" applyAlignment="1" applyProtection="1">
      <alignment horizontal="right" vertical="top"/>
    </xf>
    <xf numFmtId="3" fontId="4" fillId="0" borderId="0" xfId="0" applyNumberFormat="1" applyFont="1" applyAlignment="1">
      <alignment horizontal="right" vertical="top"/>
    </xf>
    <xf numFmtId="0" fontId="3" fillId="5" borderId="0" xfId="0" applyFont="1" applyFill="1" applyProtection="1">
      <protection locked="0"/>
    </xf>
    <xf numFmtId="165" fontId="3" fillId="5" borderId="0" xfId="1" applyNumberFormat="1" applyFont="1" applyFill="1" applyBorder="1" applyProtection="1">
      <protection locked="0"/>
    </xf>
    <xf numFmtId="166" fontId="3" fillId="0" borderId="7" xfId="2" applyNumberFormat="1" applyFont="1" applyFill="1" applyBorder="1" applyAlignment="1" applyProtection="1">
      <alignment horizontal="right" vertical="top"/>
    </xf>
    <xf numFmtId="0" fontId="3" fillId="0" borderId="44" xfId="0" applyFont="1" applyBorder="1" applyProtection="1">
      <protection locked="0"/>
    </xf>
    <xf numFmtId="0" fontId="3" fillId="0" borderId="52" xfId="0" applyFont="1" applyBorder="1" applyAlignment="1" applyProtection="1">
      <alignment wrapText="1"/>
      <protection locked="0"/>
    </xf>
    <xf numFmtId="10" fontId="8" fillId="0" borderId="44" xfId="0" applyNumberFormat="1" applyFont="1" applyBorder="1" applyProtection="1">
      <protection locked="0"/>
    </xf>
    <xf numFmtId="0" fontId="4" fillId="0" borderId="33" xfId="0" applyFont="1" applyBorder="1" applyAlignment="1">
      <alignment vertical="top"/>
    </xf>
    <xf numFmtId="0" fontId="3" fillId="0" borderId="42" xfId="0" applyFont="1" applyBorder="1" applyAlignment="1" applyProtection="1">
      <alignment wrapText="1"/>
      <protection locked="0"/>
    </xf>
    <xf numFmtId="165" fontId="3" fillId="5" borderId="32" xfId="1" applyNumberFormat="1" applyFont="1" applyFill="1" applyBorder="1" applyProtection="1">
      <protection locked="0"/>
    </xf>
    <xf numFmtId="0" fontId="3" fillId="0" borderId="44" xfId="0" applyFont="1" applyBorder="1" applyAlignment="1" applyProtection="1">
      <alignment wrapText="1"/>
      <protection locked="0"/>
    </xf>
    <xf numFmtId="165" fontId="3" fillId="5" borderId="45" xfId="1" applyNumberFormat="1" applyFont="1" applyFill="1" applyBorder="1" applyProtection="1">
      <protection locked="0"/>
    </xf>
    <xf numFmtId="0" fontId="3" fillId="0" borderId="46" xfId="0" applyFont="1" applyBorder="1" applyAlignment="1" applyProtection="1">
      <alignment wrapText="1"/>
      <protection locked="0"/>
    </xf>
    <xf numFmtId="0" fontId="4" fillId="0" borderId="24" xfId="0" applyFont="1" applyBorder="1" applyAlignment="1">
      <alignment vertical="top"/>
    </xf>
    <xf numFmtId="10" fontId="4" fillId="3" borderId="15" xfId="0" applyNumberFormat="1" applyFont="1" applyFill="1" applyBorder="1"/>
    <xf numFmtId="10" fontId="4" fillId="3" borderId="15" xfId="2" applyNumberFormat="1" applyFont="1" applyFill="1" applyBorder="1" applyProtection="1"/>
    <xf numFmtId="3" fontId="4" fillId="3" borderId="15" xfId="0" applyNumberFormat="1" applyFont="1" applyFill="1" applyBorder="1"/>
    <xf numFmtId="3" fontId="4" fillId="0" borderId="16" xfId="0" applyNumberFormat="1" applyFont="1" applyBorder="1" applyAlignment="1">
      <alignment vertical="top"/>
    </xf>
    <xf numFmtId="0" fontId="3" fillId="0" borderId="25" xfId="0" applyFont="1" applyBorder="1" applyAlignment="1" applyProtection="1">
      <alignment wrapText="1"/>
      <protection locked="0"/>
    </xf>
    <xf numFmtId="0" fontId="3" fillId="3" borderId="48" xfId="0" applyFont="1" applyFill="1" applyBorder="1" applyAlignment="1">
      <alignment horizontal="left" vertical="top" wrapText="1"/>
    </xf>
    <xf numFmtId="0" fontId="3" fillId="0" borderId="59" xfId="0" applyFont="1" applyBorder="1" applyAlignment="1">
      <alignment horizontal="left" vertical="top"/>
    </xf>
    <xf numFmtId="10" fontId="8" fillId="0" borderId="46" xfId="0" applyNumberFormat="1" applyFont="1" applyBorder="1" applyProtection="1">
      <protection locked="0"/>
    </xf>
    <xf numFmtId="0" fontId="4" fillId="0" borderId="24" xfId="0" applyFont="1" applyBorder="1" applyAlignment="1">
      <alignment horizontal="left" vertical="top"/>
    </xf>
    <xf numFmtId="10" fontId="8" fillId="0" borderId="15" xfId="0" applyNumberFormat="1" applyFont="1" applyBorder="1" applyAlignment="1">
      <alignment horizontal="left" vertical="top" indent="1"/>
    </xf>
    <xf numFmtId="0" fontId="3" fillId="0" borderId="15" xfId="0" applyFont="1" applyBorder="1" applyAlignment="1">
      <alignment horizontal="left" indent="1"/>
    </xf>
    <xf numFmtId="165" fontId="3" fillId="0" borderId="15" xfId="1" applyNumberFormat="1" applyFont="1" applyBorder="1" applyProtection="1"/>
    <xf numFmtId="0" fontId="3" fillId="0" borderId="53" xfId="0" applyFont="1" applyBorder="1" applyAlignment="1" applyProtection="1">
      <alignment wrapText="1"/>
      <protection locked="0"/>
    </xf>
    <xf numFmtId="0" fontId="3" fillId="0" borderId="33" xfId="0" applyFont="1" applyBorder="1" applyAlignment="1">
      <alignment horizontal="left" vertical="top"/>
    </xf>
    <xf numFmtId="0" fontId="3" fillId="0" borderId="45" xfId="0" applyFont="1" applyBorder="1" applyAlignment="1">
      <alignment horizontal="left" vertical="top"/>
    </xf>
    <xf numFmtId="9" fontId="9" fillId="0" borderId="12" xfId="0" applyNumberFormat="1" applyFont="1" applyBorder="1" applyAlignment="1">
      <alignment horizontal="left" vertical="top" indent="1"/>
    </xf>
    <xf numFmtId="165" fontId="3" fillId="0" borderId="12" xfId="1" applyNumberFormat="1" applyFont="1" applyBorder="1" applyProtection="1"/>
    <xf numFmtId="3" fontId="3" fillId="0" borderId="34" xfId="0" applyNumberFormat="1" applyFont="1" applyBorder="1" applyAlignment="1">
      <alignment vertical="top"/>
    </xf>
    <xf numFmtId="0" fontId="4" fillId="4" borderId="19" xfId="0" applyFont="1" applyFill="1" applyBorder="1" applyAlignment="1">
      <alignment vertical="top"/>
    </xf>
    <xf numFmtId="0" fontId="10" fillId="4" borderId="60" xfId="0" applyFont="1" applyFill="1" applyBorder="1" applyAlignment="1">
      <alignment horizontal="left" vertical="top"/>
    </xf>
    <xf numFmtId="0" fontId="4" fillId="4" borderId="60" xfId="0" applyFont="1" applyFill="1" applyBorder="1" applyAlignment="1">
      <alignment horizontal="left"/>
    </xf>
    <xf numFmtId="3" fontId="4" fillId="4" borderId="60" xfId="0" applyNumberFormat="1" applyFont="1" applyFill="1" applyBorder="1"/>
    <xf numFmtId="3" fontId="4" fillId="4" borderId="20" xfId="0" applyNumberFormat="1" applyFont="1" applyFill="1" applyBorder="1" applyAlignment="1">
      <alignment vertical="top"/>
    </xf>
    <xf numFmtId="0" fontId="9" fillId="4" borderId="20" xfId="0" applyFont="1" applyFill="1" applyBorder="1" applyAlignment="1">
      <alignment horizontal="right" vertical="top"/>
    </xf>
    <xf numFmtId="0" fontId="3" fillId="4" borderId="21" xfId="0" applyFont="1" applyFill="1" applyBorder="1"/>
    <xf numFmtId="0" fontId="3" fillId="0" borderId="54" xfId="0" applyFont="1" applyBorder="1" applyAlignment="1">
      <alignment horizontal="left" vertical="top"/>
    </xf>
    <xf numFmtId="9" fontId="9" fillId="0" borderId="50" xfId="0" applyNumberFormat="1" applyFont="1" applyBorder="1" applyAlignment="1">
      <alignment horizontal="left" vertical="top" indent="1"/>
    </xf>
    <xf numFmtId="0" fontId="3" fillId="0" borderId="50" xfId="0" applyFont="1" applyBorder="1" applyAlignment="1">
      <alignment horizontal="left" indent="1"/>
    </xf>
    <xf numFmtId="3" fontId="3" fillId="0" borderId="50" xfId="0" applyNumberFormat="1" applyFont="1" applyBorder="1"/>
    <xf numFmtId="3" fontId="3" fillId="0" borderId="17" xfId="0" applyNumberFormat="1" applyFont="1" applyBorder="1" applyAlignment="1">
      <alignment vertical="top"/>
    </xf>
    <xf numFmtId="3" fontId="3" fillId="0" borderId="50" xfId="0" applyNumberFormat="1" applyFont="1" applyBorder="1" applyAlignment="1">
      <alignment vertical="top"/>
    </xf>
    <xf numFmtId="10" fontId="9" fillId="0" borderId="17" xfId="0" applyNumberFormat="1" applyFont="1" applyBorder="1" applyAlignment="1">
      <alignment horizontal="right" vertical="top"/>
    </xf>
    <xf numFmtId="0" fontId="3" fillId="0" borderId="49" xfId="0" applyFont="1" applyBorder="1" applyProtection="1">
      <protection locked="0"/>
    </xf>
    <xf numFmtId="0" fontId="3" fillId="3" borderId="45" xfId="0" applyFont="1" applyFill="1" applyBorder="1" applyAlignment="1">
      <alignment vertical="top"/>
    </xf>
    <xf numFmtId="0" fontId="3" fillId="3" borderId="12" xfId="0" applyFont="1" applyFill="1" applyBorder="1"/>
    <xf numFmtId="3" fontId="3" fillId="3" borderId="12" xfId="0" applyNumberFormat="1" applyFont="1" applyFill="1" applyBorder="1"/>
    <xf numFmtId="3" fontId="3" fillId="3" borderId="11" xfId="0" applyNumberFormat="1" applyFont="1" applyFill="1" applyBorder="1" applyAlignment="1">
      <alignment vertical="top"/>
    </xf>
    <xf numFmtId="10" fontId="9" fillId="0" borderId="13" xfId="0" applyNumberFormat="1" applyFont="1" applyBorder="1" applyAlignment="1">
      <alignment horizontal="right" vertical="top"/>
    </xf>
    <xf numFmtId="3" fontId="4" fillId="3" borderId="46" xfId="0" applyNumberFormat="1" applyFont="1" applyFill="1" applyBorder="1" applyAlignment="1" applyProtection="1">
      <alignment vertical="top"/>
      <protection locked="0"/>
    </xf>
    <xf numFmtId="165" fontId="14" fillId="0" borderId="2" xfId="1" applyNumberFormat="1" applyFont="1" applyBorder="1"/>
    <xf numFmtId="0" fontId="13" fillId="0" borderId="0" xfId="0" applyFont="1"/>
    <xf numFmtId="0" fontId="14" fillId="0" borderId="0" xfId="0" applyFont="1" applyAlignment="1">
      <alignment horizontal="center"/>
    </xf>
    <xf numFmtId="165" fontId="14" fillId="0" borderId="44" xfId="1" applyNumberFormat="1" applyFont="1" applyBorder="1"/>
    <xf numFmtId="165" fontId="14" fillId="0" borderId="11" xfId="1" applyNumberFormat="1" applyFont="1" applyBorder="1"/>
    <xf numFmtId="165" fontId="14" fillId="0" borderId="46" xfId="1" applyNumberFormat="1" applyFont="1" applyBorder="1"/>
    <xf numFmtId="0" fontId="6" fillId="0" borderId="0" xfId="0" applyFont="1" applyAlignment="1">
      <alignment wrapText="1"/>
    </xf>
    <xf numFmtId="0" fontId="3" fillId="0" borderId="0" xfId="0" applyFont="1" applyAlignment="1">
      <alignment wrapText="1"/>
    </xf>
    <xf numFmtId="0" fontId="18" fillId="0" borderId="2" xfId="0" applyFont="1" applyBorder="1" applyAlignment="1">
      <alignment horizontal="left" vertical="top"/>
    </xf>
    <xf numFmtId="0" fontId="4" fillId="2"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28" xfId="0" applyFont="1" applyBorder="1" applyAlignment="1">
      <alignment horizontal="right" indent="1"/>
    </xf>
    <xf numFmtId="10" fontId="3" fillId="0" borderId="13" xfId="0" applyNumberFormat="1" applyFont="1" applyBorder="1" applyAlignment="1">
      <alignment horizontal="right" indent="1"/>
    </xf>
    <xf numFmtId="10" fontId="3" fillId="0" borderId="13" xfId="2" applyNumberFormat="1" applyFont="1" applyFill="1" applyBorder="1" applyAlignment="1" applyProtection="1">
      <alignment horizontal="right" vertical="top"/>
    </xf>
    <xf numFmtId="17" fontId="4" fillId="0" borderId="2" xfId="0" applyNumberFormat="1" applyFont="1" applyBorder="1" applyAlignment="1">
      <alignment horizontal="center" vertical="center" wrapText="1"/>
    </xf>
    <xf numFmtId="0" fontId="3" fillId="0" borderId="0" xfId="0" applyFont="1" applyAlignment="1">
      <alignment horizontal="right" vertical="center" wrapText="1" indent="1"/>
    </xf>
    <xf numFmtId="3" fontId="3" fillId="0" borderId="0" xfId="0" applyNumberFormat="1" applyFont="1" applyAlignment="1">
      <alignment horizontal="right" vertical="center" wrapText="1" indent="1"/>
    </xf>
    <xf numFmtId="0" fontId="3" fillId="3" borderId="0" xfId="0" applyFont="1" applyFill="1" applyAlignment="1">
      <alignment horizontal="right" vertical="center" wrapText="1" indent="1"/>
    </xf>
    <xf numFmtId="0" fontId="7" fillId="6" borderId="0" xfId="0" applyFont="1" applyFill="1" applyAlignment="1">
      <alignment horizontal="right" vertical="center" wrapText="1" inden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3" fillId="0" borderId="1" xfId="0" applyFont="1" applyBorder="1" applyAlignment="1">
      <alignment horizontal="left" vertical="center"/>
    </xf>
    <xf numFmtId="2" fontId="15" fillId="3" borderId="2" xfId="0" applyNumberFormat="1" applyFont="1" applyFill="1" applyBorder="1" applyAlignment="1">
      <alignment horizontal="center" vertical="center"/>
    </xf>
    <xf numFmtId="0" fontId="9" fillId="0" borderId="1" xfId="0" applyFont="1" applyBorder="1" applyAlignment="1">
      <alignment horizontal="left" vertical="center"/>
    </xf>
    <xf numFmtId="0" fontId="3" fillId="3" borderId="1" xfId="0" applyFont="1" applyFill="1" applyBorder="1" applyAlignment="1">
      <alignment horizontal="left" vertical="center"/>
    </xf>
    <xf numFmtId="0" fontId="9" fillId="3" borderId="1" xfId="0" applyFont="1" applyFill="1" applyBorder="1" applyAlignment="1">
      <alignment horizontal="left" vertical="center"/>
    </xf>
    <xf numFmtId="0" fontId="3" fillId="3" borderId="62" xfId="0" applyFont="1" applyFill="1" applyBorder="1" applyAlignment="1">
      <alignment horizontal="left" vertical="center"/>
    </xf>
    <xf numFmtId="0" fontId="3" fillId="0" borderId="11" xfId="0" applyFont="1" applyBorder="1" applyAlignment="1">
      <alignment horizontal="center" vertical="center"/>
    </xf>
    <xf numFmtId="0" fontId="3" fillId="3" borderId="34" xfId="0" applyFont="1" applyFill="1" applyBorder="1" applyAlignment="1">
      <alignment horizontal="left" vertical="center"/>
    </xf>
    <xf numFmtId="0" fontId="3" fillId="0" borderId="34" xfId="0" applyFont="1" applyBorder="1" applyAlignment="1">
      <alignment horizontal="left" vertical="center" indent="1"/>
    </xf>
    <xf numFmtId="2" fontId="15" fillId="3" borderId="11" xfId="0" applyNumberFormat="1" applyFont="1" applyFill="1" applyBorder="1" applyAlignment="1">
      <alignment horizontal="center" vertical="center"/>
    </xf>
    <xf numFmtId="49" fontId="3" fillId="0" borderId="7" xfId="0" applyNumberFormat="1" applyFont="1" applyBorder="1" applyAlignment="1">
      <alignment horizontal="center" vertical="center"/>
    </xf>
    <xf numFmtId="0" fontId="3" fillId="0" borderId="56" xfId="0" applyFont="1" applyBorder="1" applyAlignment="1">
      <alignment horizontal="left" vertical="center" indent="1"/>
    </xf>
    <xf numFmtId="2" fontId="19" fillId="3" borderId="7" xfId="0" applyNumberFormat="1" applyFont="1" applyFill="1" applyBorder="1" applyAlignment="1">
      <alignment horizontal="center" vertical="center"/>
    </xf>
    <xf numFmtId="2" fontId="19" fillId="3" borderId="2" xfId="0" applyNumberFormat="1" applyFont="1" applyFill="1" applyBorder="1" applyAlignment="1">
      <alignment horizontal="center" vertical="center"/>
    </xf>
    <xf numFmtId="2" fontId="19" fillId="3" borderId="11" xfId="0" applyNumberFormat="1" applyFont="1" applyFill="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wrapText="1"/>
    </xf>
    <xf numFmtId="0" fontId="3" fillId="0" borderId="2" xfId="0" applyFont="1" applyFill="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center"/>
    </xf>
    <xf numFmtId="0" fontId="0" fillId="0" borderId="0" xfId="0"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24" xfId="0" applyFont="1" applyBorder="1" applyAlignment="1">
      <alignment horizontal="left" vertical="center"/>
    </xf>
    <xf numFmtId="0" fontId="4" fillId="0" borderId="31" xfId="0" applyFont="1" applyBorder="1" applyAlignment="1">
      <alignment horizontal="left" vertical="center"/>
    </xf>
    <xf numFmtId="0" fontId="3" fillId="0" borderId="27" xfId="0" applyFont="1" applyBorder="1" applyAlignment="1" applyProtection="1">
      <alignment horizontal="center"/>
      <protection locked="0"/>
    </xf>
    <xf numFmtId="0" fontId="3" fillId="0" borderId="29"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8" fillId="0" borderId="10" xfId="1" applyNumberFormat="1" applyFont="1" applyFill="1" applyBorder="1" applyAlignment="1" applyProtection="1">
      <alignment horizontal="left" vertical="center"/>
    </xf>
    <xf numFmtId="165" fontId="8" fillId="0" borderId="1" xfId="1" applyNumberFormat="1" applyFont="1" applyFill="1" applyBorder="1" applyAlignment="1" applyProtection="1">
      <alignment horizontal="left" vertical="center"/>
    </xf>
    <xf numFmtId="165" fontId="8" fillId="0" borderId="8" xfId="1" applyNumberFormat="1" applyFont="1" applyFill="1" applyBorder="1" applyAlignment="1" applyProtection="1">
      <alignment horizontal="left" vertical="center"/>
    </xf>
    <xf numFmtId="0" fontId="4" fillId="3" borderId="41" xfId="0" applyFont="1" applyFill="1" applyBorder="1" applyAlignment="1">
      <alignment horizontal="right" vertical="center"/>
    </xf>
    <xf numFmtId="0" fontId="4" fillId="3" borderId="51" xfId="0" applyFont="1" applyFill="1" applyBorder="1" applyAlignment="1">
      <alignment horizontal="right" vertical="center"/>
    </xf>
    <xf numFmtId="0" fontId="4" fillId="3" borderId="47" xfId="0"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4" fillId="0" borderId="46" xfId="0" applyFont="1" applyBorder="1" applyAlignment="1">
      <alignment horizontal="center"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45"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3" fillId="0" borderId="54" xfId="0" applyFont="1" applyBorder="1" applyAlignment="1">
      <alignment horizontal="center" vertical="center"/>
    </xf>
    <xf numFmtId="0" fontId="13"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43" xfId="0" applyFont="1" applyBorder="1" applyAlignment="1">
      <alignment horizontal="center" vertical="center" wrapText="1"/>
    </xf>
    <xf numFmtId="0" fontId="14" fillId="0" borderId="54" xfId="0" applyFont="1" applyBorder="1" applyAlignment="1">
      <alignment horizontal="left" wrapText="1"/>
    </xf>
    <xf numFmtId="0" fontId="14" fillId="0" borderId="17" xfId="0" applyFont="1" applyBorder="1" applyAlignment="1">
      <alignment horizontal="left" wrapText="1"/>
    </xf>
    <xf numFmtId="0" fontId="14" fillId="0" borderId="17" xfId="0" applyFont="1" applyBorder="1" applyAlignment="1">
      <alignment horizontal="left"/>
    </xf>
    <xf numFmtId="0" fontId="14" fillId="0" borderId="49" xfId="0" applyFont="1" applyBorder="1" applyAlignment="1">
      <alignment horizontal="left"/>
    </xf>
    <xf numFmtId="0" fontId="14" fillId="0" borderId="45" xfId="0" applyFont="1" applyBorder="1" applyAlignment="1">
      <alignment horizontal="left" wrapText="1"/>
    </xf>
    <xf numFmtId="0" fontId="14" fillId="0" borderId="11" xfId="0" applyFont="1" applyBorder="1" applyAlignment="1">
      <alignment horizontal="left" wrapText="1"/>
    </xf>
    <xf numFmtId="0" fontId="14" fillId="0" borderId="11" xfId="0" applyFont="1" applyBorder="1" applyAlignment="1">
      <alignment horizontal="left"/>
    </xf>
    <xf numFmtId="0" fontId="14" fillId="0" borderId="46" xfId="0" applyFont="1" applyBorder="1" applyAlignment="1">
      <alignment horizontal="left"/>
    </xf>
    <xf numFmtId="0" fontId="14" fillId="0" borderId="0" xfId="0" applyFont="1" applyAlignment="1">
      <alignment horizontal="left"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45212.10814/&#1052;&#1077;&#1090;&#1086;&#1076;&#1080;&#1082;&#1072;%20&#1088;&#1072;&#1089;&#1095;&#1077;&#1090;&#1072;%20&#1089;&#1090;&#1086;&#1080;&#1084;&#1086;&#1089;&#1090;&#1080;%20&#1091;&#1089;&#1083;&#1091;&#1075;%20&#1082;&#1083;&#1080;&#1085;&#1080;&#1085;&#1075;&#1072;%20&#1040;&#1050;&#1060;&#1054;%20&#1074;%20&#1085;&#1086;&#1088;&#1084;&#1086;-&#1095;&#1072;&#1089;&#1072;&#10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авила и справки"/>
      <sheetName val="Статистическая ЗП"/>
      <sheetName val="Калькуляция"/>
      <sheetName val="Расчет ФОТ"/>
      <sheetName val="Тарификатор"/>
      <sheetName val="Приложение к договору"/>
    </sheetNames>
    <sheetDataSet>
      <sheetData sheetId="0"/>
      <sheetData sheetId="1">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33"/>
  <sheetViews>
    <sheetView tabSelected="1" zoomScale="80" zoomScaleNormal="80" workbookViewId="0">
      <selection activeCell="B1" sqref="B1"/>
    </sheetView>
  </sheetViews>
  <sheetFormatPr defaultColWidth="8.85546875" defaultRowHeight="15.75" x14ac:dyDescent="0.25"/>
  <cols>
    <col min="1" max="1" width="4.140625" style="4" customWidth="1"/>
    <col min="2" max="2" width="118.42578125" style="1" customWidth="1"/>
    <col min="3" max="3" width="25.42578125" style="1" customWidth="1"/>
    <col min="4" max="16384" width="8.85546875" style="1"/>
  </cols>
  <sheetData>
    <row r="1" spans="1:2" x14ac:dyDescent="0.25">
      <c r="B1" s="2" t="s">
        <v>216</v>
      </c>
    </row>
    <row r="2" spans="1:2" ht="33" customHeight="1" x14ac:dyDescent="0.25">
      <c r="A2" s="5">
        <v>1</v>
      </c>
      <c r="B2" s="261" t="s">
        <v>278</v>
      </c>
    </row>
    <row r="3" spans="1:2" ht="51" customHeight="1" x14ac:dyDescent="0.25">
      <c r="A3" s="5">
        <v>2</v>
      </c>
      <c r="B3" s="3" t="s">
        <v>217</v>
      </c>
    </row>
    <row r="4" spans="1:2" ht="33.75" customHeight="1" x14ac:dyDescent="0.25">
      <c r="A4" s="5">
        <v>3</v>
      </c>
      <c r="B4" s="3" t="s">
        <v>286</v>
      </c>
    </row>
    <row r="5" spans="1:2" ht="21.75" customHeight="1" x14ac:dyDescent="0.25">
      <c r="A5" s="5">
        <v>4</v>
      </c>
      <c r="B5" s="3" t="s">
        <v>56</v>
      </c>
    </row>
    <row r="6" spans="1:2" ht="114.75" customHeight="1" x14ac:dyDescent="0.25">
      <c r="A6" s="5">
        <v>5</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48" customHeight="1" x14ac:dyDescent="0.25">
      <c r="A7" s="5">
        <v>6</v>
      </c>
      <c r="B7" s="3" t="s">
        <v>279</v>
      </c>
    </row>
    <row r="8" spans="1:2" ht="65.25" customHeight="1" x14ac:dyDescent="0.25">
      <c r="A8" s="5">
        <v>7</v>
      </c>
      <c r="B8" s="3" t="s">
        <v>280</v>
      </c>
    </row>
    <row r="9" spans="1:2" ht="82.5" customHeight="1" x14ac:dyDescent="0.25">
      <c r="A9" s="5">
        <v>8</v>
      </c>
      <c r="B9" s="3" t="s">
        <v>281</v>
      </c>
    </row>
    <row r="10" spans="1:2" ht="52.5" customHeight="1" x14ac:dyDescent="0.25">
      <c r="A10" s="5">
        <v>9</v>
      </c>
      <c r="B10" s="3" t="s">
        <v>282</v>
      </c>
    </row>
    <row r="11" spans="1:2" ht="20.25" customHeight="1" x14ac:dyDescent="0.25">
      <c r="A11" s="5"/>
      <c r="B11" s="3" t="s">
        <v>362</v>
      </c>
    </row>
    <row r="12" spans="1:2" ht="50.25" customHeight="1" x14ac:dyDescent="0.25">
      <c r="A12" s="5">
        <v>10</v>
      </c>
      <c r="B12" s="3" t="s">
        <v>363</v>
      </c>
    </row>
    <row r="13" spans="1:2" ht="66" customHeight="1" x14ac:dyDescent="0.25">
      <c r="A13" s="5">
        <v>11</v>
      </c>
      <c r="B13" s="3" t="s">
        <v>283</v>
      </c>
    </row>
    <row r="14" spans="1:2" ht="49.5" customHeight="1" x14ac:dyDescent="0.25">
      <c r="A14" s="5">
        <v>12</v>
      </c>
      <c r="B14" s="3" t="s">
        <v>284</v>
      </c>
    </row>
    <row r="15" spans="1:2" ht="31.5" x14ac:dyDescent="0.25">
      <c r="A15" s="5">
        <v>13</v>
      </c>
      <c r="B15" s="3" t="s">
        <v>285</v>
      </c>
    </row>
    <row r="16" spans="1:2" x14ac:dyDescent="0.25">
      <c r="A16" s="5"/>
      <c r="B16" s="3"/>
    </row>
    <row r="17" spans="1:3" x14ac:dyDescent="0.25">
      <c r="A17" s="5"/>
      <c r="B17" s="6" t="s">
        <v>218</v>
      </c>
    </row>
    <row r="18" spans="1:3" ht="183.75" customHeight="1" x14ac:dyDescent="0.25">
      <c r="A18" s="5">
        <v>1</v>
      </c>
      <c r="B18" s="295" t="s">
        <v>364</v>
      </c>
      <c r="C18" s="3"/>
    </row>
    <row r="19" spans="1:3" ht="117" customHeight="1" x14ac:dyDescent="0.25">
      <c r="A19" s="5">
        <v>2</v>
      </c>
      <c r="B19" s="3" t="s">
        <v>358</v>
      </c>
      <c r="C19" s="3"/>
    </row>
    <row r="20" spans="1:3" ht="47.1" customHeight="1" x14ac:dyDescent="0.25">
      <c r="A20" s="5">
        <v>3</v>
      </c>
      <c r="B20" s="3" t="s">
        <v>220</v>
      </c>
    </row>
    <row r="21" spans="1:3" ht="51" customHeight="1" x14ac:dyDescent="0.25">
      <c r="A21" s="5">
        <v>4</v>
      </c>
      <c r="B21" s="3" t="s">
        <v>57</v>
      </c>
    </row>
    <row r="22" spans="1:3" ht="19.350000000000001" customHeight="1" x14ac:dyDescent="0.25">
      <c r="A22" s="5">
        <v>5</v>
      </c>
      <c r="B22" s="3" t="s">
        <v>37</v>
      </c>
    </row>
    <row r="23" spans="1:3" ht="31.35" customHeight="1" x14ac:dyDescent="0.25">
      <c r="A23" s="5">
        <v>6</v>
      </c>
      <c r="B23" s="3" t="s">
        <v>38</v>
      </c>
    </row>
    <row r="24" spans="1:3" ht="53.25" customHeight="1" x14ac:dyDescent="0.25">
      <c r="A24" s="5">
        <v>7</v>
      </c>
      <c r="B24" s="3" t="s">
        <v>287</v>
      </c>
    </row>
    <row r="25" spans="1:3" ht="31.5" x14ac:dyDescent="0.25">
      <c r="A25" s="4">
        <v>8</v>
      </c>
      <c r="B25" s="262" t="s">
        <v>359</v>
      </c>
    </row>
    <row r="26" spans="1:3" ht="47.25" x14ac:dyDescent="0.25">
      <c r="A26" s="4">
        <v>9</v>
      </c>
      <c r="B26" s="262" t="s">
        <v>277</v>
      </c>
    </row>
    <row r="27" spans="1:3" x14ac:dyDescent="0.25">
      <c r="A27" s="298">
        <v>10</v>
      </c>
      <c r="B27" s="296" t="s">
        <v>360</v>
      </c>
    </row>
    <row r="28" spans="1:3" x14ac:dyDescent="0.25">
      <c r="A28" s="299"/>
      <c r="B28" s="297"/>
    </row>
    <row r="29" spans="1:3" x14ac:dyDescent="0.25">
      <c r="A29" s="299"/>
      <c r="B29" s="297"/>
    </row>
    <row r="30" spans="1:3" x14ac:dyDescent="0.25">
      <c r="A30" s="299"/>
      <c r="B30" s="297"/>
    </row>
    <row r="31" spans="1:3" x14ac:dyDescent="0.25">
      <c r="A31" s="299"/>
      <c r="B31" s="297"/>
    </row>
    <row r="32" spans="1:3" x14ac:dyDescent="0.25">
      <c r="A32" s="299"/>
      <c r="B32" s="297"/>
    </row>
    <row r="33" spans="1:2" ht="104.25" customHeight="1" x14ac:dyDescent="0.25">
      <c r="A33" s="299"/>
      <c r="B33" s="297"/>
    </row>
  </sheetData>
  <sheetProtection formatCells="0" formatColumns="0" formatRows="0" insertColumns="0" insertRows="0" insertHyperlinks="0" deleteColumns="0" deleteRows="0" sort="0" autoFilter="0" pivotTables="0"/>
  <mergeCells count="2">
    <mergeCell ref="B27:B33"/>
    <mergeCell ref="A27:A33"/>
  </mergeCells>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J175"/>
  <sheetViews>
    <sheetView zoomScaleNormal="100" workbookViewId="0">
      <pane xSplit="3" ySplit="2" topLeftCell="D3" activePane="bottomRight" state="frozen"/>
      <selection activeCell="B1" sqref="B1"/>
      <selection pane="topRight" activeCell="D1" sqref="D1"/>
      <selection pane="bottomLeft" activeCell="B3" sqref="B3"/>
      <selection pane="bottomRight" activeCell="B1" sqref="B1:B2"/>
    </sheetView>
  </sheetViews>
  <sheetFormatPr defaultColWidth="8.85546875" defaultRowHeight="15.75" x14ac:dyDescent="0.25"/>
  <cols>
    <col min="1" max="1" width="7.5703125" style="4" hidden="1" customWidth="1"/>
    <col min="2" max="2" width="15.42578125" style="4" customWidth="1"/>
    <col min="3" max="3" width="49.7109375" style="1" bestFit="1" customWidth="1"/>
    <col min="4" max="4" width="39.7109375" style="1" hidden="1" customWidth="1"/>
    <col min="5" max="5" width="17.42578125" style="1" bestFit="1" customWidth="1"/>
    <col min="6" max="6" width="8.85546875" style="1" customWidth="1"/>
    <col min="7" max="7" width="20.85546875" style="1" hidden="1" customWidth="1"/>
    <col min="8" max="8" width="20.7109375" style="1" hidden="1" customWidth="1"/>
    <col min="9" max="9" width="20.42578125" style="1" hidden="1" customWidth="1"/>
    <col min="10" max="10" width="19.7109375" style="1" hidden="1" customWidth="1"/>
    <col min="11" max="11" width="0" style="1" hidden="1" customWidth="1"/>
    <col min="12" max="16384" width="8.85546875" style="1"/>
  </cols>
  <sheetData>
    <row r="1" spans="1:10" ht="40.5" customHeight="1" x14ac:dyDescent="0.25">
      <c r="A1" s="302" t="s">
        <v>149</v>
      </c>
      <c r="B1" s="300" t="s">
        <v>150</v>
      </c>
      <c r="C1" s="292" t="s">
        <v>292</v>
      </c>
      <c r="D1" s="293"/>
      <c r="E1" s="294" t="s">
        <v>361</v>
      </c>
    </row>
    <row r="2" spans="1:10" ht="20.25" customHeight="1" x14ac:dyDescent="0.25">
      <c r="A2" s="302"/>
      <c r="B2" s="301"/>
      <c r="C2" s="276" t="s">
        <v>293</v>
      </c>
      <c r="D2" s="276"/>
      <c r="E2" s="270" t="s">
        <v>289</v>
      </c>
    </row>
    <row r="3" spans="1:10" x14ac:dyDescent="0.25">
      <c r="A3" s="7">
        <v>1</v>
      </c>
      <c r="B3" s="275">
        <v>77</v>
      </c>
      <c r="C3" s="277" t="s">
        <v>294</v>
      </c>
      <c r="D3" s="9" t="str">
        <f>G3</f>
        <v>77    Москва (+до 30 км МКАД)</v>
      </c>
      <c r="E3" s="278">
        <v>210</v>
      </c>
      <c r="G3" s="1" t="str">
        <f t="shared" ref="G3:G52" si="0">CONCATENATE(B3," ",C3)</f>
        <v>77    Москва (+до 30 км МКАД)</v>
      </c>
      <c r="I3" s="1" t="s">
        <v>185</v>
      </c>
      <c r="J3" s="1" t="s">
        <v>238</v>
      </c>
    </row>
    <row r="4" spans="1:10" x14ac:dyDescent="0.25">
      <c r="A4" s="7">
        <v>2</v>
      </c>
      <c r="B4" s="8" t="s">
        <v>295</v>
      </c>
      <c r="C4" s="277" t="s">
        <v>296</v>
      </c>
      <c r="D4" s="9" t="str">
        <f>G4</f>
        <v>78    Санкт-Петербург</v>
      </c>
      <c r="E4" s="278">
        <v>190</v>
      </c>
      <c r="G4" s="1" t="str">
        <f t="shared" si="0"/>
        <v>78    Санкт-Петербург</v>
      </c>
      <c r="I4" s="1" t="s">
        <v>186</v>
      </c>
      <c r="J4" s="1" t="s">
        <v>239</v>
      </c>
    </row>
    <row r="5" spans="1:10" x14ac:dyDescent="0.25">
      <c r="A5" s="7">
        <v>3</v>
      </c>
      <c r="B5" s="8" t="s">
        <v>297</v>
      </c>
      <c r="C5" s="279" t="s">
        <v>298</v>
      </c>
      <c r="D5" s="9" t="str">
        <f t="shared" ref="D5:D68" si="1">G5</f>
        <v>29    Архангельск</v>
      </c>
      <c r="E5" s="278">
        <v>180</v>
      </c>
      <c r="G5" s="1" t="str">
        <f t="shared" si="0"/>
        <v>29    Архангельск</v>
      </c>
      <c r="I5" s="1" t="s">
        <v>187</v>
      </c>
    </row>
    <row r="6" spans="1:10" x14ac:dyDescent="0.25">
      <c r="A6" s="7">
        <v>4</v>
      </c>
      <c r="B6" s="8" t="s">
        <v>154</v>
      </c>
      <c r="C6" s="277" t="s">
        <v>299</v>
      </c>
      <c r="D6" s="9" t="str">
        <f t="shared" si="1"/>
        <v>04    Барнаул</v>
      </c>
      <c r="E6" s="278">
        <v>160</v>
      </c>
      <c r="G6" s="1" t="str">
        <f t="shared" si="0"/>
        <v>04    Барнаул</v>
      </c>
      <c r="I6" s="1" t="s">
        <v>188</v>
      </c>
    </row>
    <row r="7" spans="1:10" x14ac:dyDescent="0.25">
      <c r="A7" s="7">
        <v>5</v>
      </c>
      <c r="B7" s="8" t="s">
        <v>300</v>
      </c>
      <c r="C7" s="279" t="s">
        <v>301</v>
      </c>
      <c r="D7" s="9" t="str">
        <f t="shared" si="1"/>
        <v>31    Белгород</v>
      </c>
      <c r="E7" s="278">
        <v>142</v>
      </c>
      <c r="G7" s="1" t="str">
        <f t="shared" si="0"/>
        <v>31    Белгород</v>
      </c>
      <c r="I7" s="1" t="s">
        <v>189</v>
      </c>
    </row>
    <row r="8" spans="1:10" x14ac:dyDescent="0.25">
      <c r="A8" s="7">
        <v>6</v>
      </c>
      <c r="B8" s="8" t="s">
        <v>302</v>
      </c>
      <c r="C8" s="277" t="s">
        <v>303</v>
      </c>
      <c r="D8" s="9" t="str">
        <f t="shared" si="1"/>
        <v>25    Владивосток</v>
      </c>
      <c r="E8" s="278">
        <v>150</v>
      </c>
      <c r="G8" s="1" t="str">
        <f t="shared" si="0"/>
        <v>25    Владивосток</v>
      </c>
      <c r="I8" s="1" t="s">
        <v>190</v>
      </c>
    </row>
    <row r="9" spans="1:10" x14ac:dyDescent="0.25">
      <c r="A9" s="7">
        <v>7</v>
      </c>
      <c r="B9" s="8" t="s">
        <v>304</v>
      </c>
      <c r="C9" s="280" t="s">
        <v>305</v>
      </c>
      <c r="D9" s="9" t="str">
        <f t="shared" si="1"/>
        <v>34    Волгоград</v>
      </c>
      <c r="E9" s="278">
        <v>133</v>
      </c>
      <c r="G9" s="1" t="str">
        <f t="shared" si="0"/>
        <v>34    Волгоград</v>
      </c>
      <c r="I9" s="1" t="s">
        <v>191</v>
      </c>
    </row>
    <row r="10" spans="1:10" x14ac:dyDescent="0.25">
      <c r="A10" s="7">
        <v>8</v>
      </c>
      <c r="B10" s="8" t="s">
        <v>306</v>
      </c>
      <c r="C10" s="280" t="s">
        <v>307</v>
      </c>
      <c r="D10" s="9" t="str">
        <f t="shared" si="1"/>
        <v>36    Воронеж</v>
      </c>
      <c r="E10" s="278">
        <v>147</v>
      </c>
      <c r="G10" s="1" t="str">
        <f t="shared" si="0"/>
        <v>36    Воронеж</v>
      </c>
      <c r="I10" s="1" t="s">
        <v>192</v>
      </c>
    </row>
    <row r="11" spans="1:10" x14ac:dyDescent="0.25">
      <c r="A11" s="7">
        <v>9</v>
      </c>
      <c r="B11" s="8" t="s">
        <v>176</v>
      </c>
      <c r="C11" s="280" t="s">
        <v>308</v>
      </c>
      <c r="D11" s="9" t="str">
        <f t="shared" si="1"/>
        <v>66    Екатеринбург</v>
      </c>
      <c r="E11" s="278">
        <v>180</v>
      </c>
      <c r="G11" s="1" t="str">
        <f t="shared" si="0"/>
        <v>66    Екатеринбург</v>
      </c>
      <c r="I11" s="1" t="s">
        <v>193</v>
      </c>
    </row>
    <row r="12" spans="1:10" x14ac:dyDescent="0.25">
      <c r="A12" s="7">
        <v>10</v>
      </c>
      <c r="B12" s="8" t="s">
        <v>309</v>
      </c>
      <c r="C12" s="280" t="s">
        <v>310</v>
      </c>
      <c r="D12" s="9" t="str">
        <f t="shared" si="1"/>
        <v>37    Иваново</v>
      </c>
      <c r="E12" s="278">
        <v>155</v>
      </c>
      <c r="G12" s="1" t="str">
        <f t="shared" si="0"/>
        <v>37    Иваново</v>
      </c>
      <c r="I12" s="1" t="s">
        <v>194</v>
      </c>
    </row>
    <row r="13" spans="1:10" x14ac:dyDescent="0.25">
      <c r="A13" s="7">
        <v>11</v>
      </c>
      <c r="B13" s="7">
        <v>38</v>
      </c>
      <c r="C13" s="280" t="s">
        <v>311</v>
      </c>
      <c r="D13" s="9" t="str">
        <f t="shared" si="1"/>
        <v>38    Иркутск</v>
      </c>
      <c r="E13" s="278">
        <v>170</v>
      </c>
      <c r="G13" s="1" t="str">
        <f t="shared" si="0"/>
        <v>38    Иркутск</v>
      </c>
      <c r="I13" s="1" t="s">
        <v>195</v>
      </c>
    </row>
    <row r="14" spans="1:10" x14ac:dyDescent="0.25">
      <c r="A14" s="7">
        <v>12</v>
      </c>
      <c r="B14" s="7">
        <v>16</v>
      </c>
      <c r="C14" s="280" t="s">
        <v>312</v>
      </c>
      <c r="D14" s="9" t="str">
        <f t="shared" si="1"/>
        <v>16    Казань</v>
      </c>
      <c r="E14" s="278">
        <v>160</v>
      </c>
      <c r="G14" s="1" t="str">
        <f t="shared" si="0"/>
        <v>16    Казань</v>
      </c>
      <c r="I14" s="1" t="s">
        <v>196</v>
      </c>
    </row>
    <row r="15" spans="1:10" x14ac:dyDescent="0.25">
      <c r="A15" s="7">
        <v>13</v>
      </c>
      <c r="B15" s="8" t="s">
        <v>313</v>
      </c>
      <c r="C15" s="280" t="s">
        <v>314</v>
      </c>
      <c r="D15" s="9" t="str">
        <f t="shared" si="1"/>
        <v>39    Калининград</v>
      </c>
      <c r="E15" s="278">
        <v>175</v>
      </c>
      <c r="G15" s="1" t="str">
        <f t="shared" si="0"/>
        <v>39    Калининград</v>
      </c>
      <c r="I15" s="1" t="s">
        <v>197</v>
      </c>
    </row>
    <row r="16" spans="1:10" x14ac:dyDescent="0.25">
      <c r="A16" s="7">
        <v>14</v>
      </c>
      <c r="B16" s="8" t="s">
        <v>315</v>
      </c>
      <c r="C16" s="280" t="s">
        <v>316</v>
      </c>
      <c r="D16" s="9" t="str">
        <f t="shared" si="1"/>
        <v>40    Калуга</v>
      </c>
      <c r="E16" s="278">
        <v>142</v>
      </c>
      <c r="G16" s="1" t="str">
        <f t="shared" si="0"/>
        <v>40    Калуга</v>
      </c>
      <c r="I16" s="1" t="s">
        <v>198</v>
      </c>
    </row>
    <row r="17" spans="1:9" x14ac:dyDescent="0.25">
      <c r="A17" s="7">
        <v>15</v>
      </c>
      <c r="B17" s="7">
        <v>42</v>
      </c>
      <c r="C17" s="280" t="s">
        <v>317</v>
      </c>
      <c r="D17" s="9" t="str">
        <f t="shared" si="1"/>
        <v>42    Кемерово</v>
      </c>
      <c r="E17" s="278">
        <v>160</v>
      </c>
      <c r="G17" s="1" t="str">
        <f t="shared" si="0"/>
        <v>42    Кемерово</v>
      </c>
      <c r="I17" s="1" t="s">
        <v>199</v>
      </c>
    </row>
    <row r="18" spans="1:9" x14ac:dyDescent="0.25">
      <c r="A18" s="7">
        <v>16</v>
      </c>
      <c r="B18" s="8" t="s">
        <v>318</v>
      </c>
      <c r="C18" s="280" t="s">
        <v>319</v>
      </c>
      <c r="D18" s="9" t="str">
        <f t="shared" si="1"/>
        <v>44    Кострома</v>
      </c>
      <c r="E18" s="278">
        <v>170</v>
      </c>
      <c r="G18" s="1" t="str">
        <f t="shared" si="0"/>
        <v>44    Кострома</v>
      </c>
      <c r="I18" s="1" t="s">
        <v>200</v>
      </c>
    </row>
    <row r="19" spans="1:9" x14ac:dyDescent="0.25">
      <c r="A19" s="7">
        <v>17</v>
      </c>
      <c r="B19" s="8" t="s">
        <v>320</v>
      </c>
      <c r="C19" s="280" t="s">
        <v>321</v>
      </c>
      <c r="D19" s="9" t="str">
        <f t="shared" si="1"/>
        <v>23    Краснодар</v>
      </c>
      <c r="E19" s="278">
        <v>152</v>
      </c>
      <c r="G19" s="1" t="str">
        <f t="shared" si="0"/>
        <v>23    Краснодар</v>
      </c>
      <c r="I19" s="1" t="s">
        <v>201</v>
      </c>
    </row>
    <row r="20" spans="1:9" x14ac:dyDescent="0.25">
      <c r="A20" s="7">
        <v>18</v>
      </c>
      <c r="B20" s="7">
        <v>24</v>
      </c>
      <c r="C20" s="280" t="s">
        <v>322</v>
      </c>
      <c r="D20" s="9" t="str">
        <f t="shared" si="1"/>
        <v>24    Красноярск</v>
      </c>
      <c r="E20" s="278">
        <v>170</v>
      </c>
      <c r="G20" s="1" t="str">
        <f t="shared" si="0"/>
        <v>24    Красноярск</v>
      </c>
      <c r="I20" s="1" t="s">
        <v>202</v>
      </c>
    </row>
    <row r="21" spans="1:9" x14ac:dyDescent="0.25">
      <c r="A21" s="7">
        <v>19</v>
      </c>
      <c r="B21" s="8" t="s">
        <v>323</v>
      </c>
      <c r="C21" s="280" t="s">
        <v>324</v>
      </c>
      <c r="D21" s="9" t="str">
        <f t="shared" si="1"/>
        <v>46    Курск</v>
      </c>
      <c r="E21" s="278">
        <v>123</v>
      </c>
      <c r="G21" s="1" t="str">
        <f t="shared" si="0"/>
        <v>46    Курск</v>
      </c>
      <c r="I21" s="1" t="s">
        <v>203</v>
      </c>
    </row>
    <row r="22" spans="1:9" x14ac:dyDescent="0.25">
      <c r="A22" s="7">
        <v>20</v>
      </c>
      <c r="B22" s="7">
        <v>48</v>
      </c>
      <c r="C22" s="280" t="s">
        <v>325</v>
      </c>
      <c r="D22" s="9" t="str">
        <f t="shared" si="1"/>
        <v>48    Липецк</v>
      </c>
      <c r="E22" s="278">
        <v>137</v>
      </c>
      <c r="G22" s="1" t="str">
        <f t="shared" si="0"/>
        <v>48    Липецк</v>
      </c>
      <c r="I22" s="1" t="s">
        <v>204</v>
      </c>
    </row>
    <row r="23" spans="1:9" x14ac:dyDescent="0.25">
      <c r="A23" s="7">
        <v>21</v>
      </c>
      <c r="B23" s="8" t="s">
        <v>163</v>
      </c>
      <c r="C23" s="280" t="s">
        <v>326</v>
      </c>
      <c r="D23" s="9" t="str">
        <f t="shared" si="1"/>
        <v>16    Набережные Челны</v>
      </c>
      <c r="E23" s="278">
        <v>140</v>
      </c>
      <c r="G23" s="1" t="str">
        <f t="shared" si="0"/>
        <v>16    Набережные Челны</v>
      </c>
      <c r="I23" s="1" t="s">
        <v>214</v>
      </c>
    </row>
    <row r="24" spans="1:9" x14ac:dyDescent="0.25">
      <c r="A24" s="7">
        <v>22</v>
      </c>
      <c r="B24" s="8" t="s">
        <v>170</v>
      </c>
      <c r="C24" s="280" t="s">
        <v>327</v>
      </c>
      <c r="D24" s="9" t="str">
        <f t="shared" si="1"/>
        <v xml:space="preserve">52    Нижний Новгород </v>
      </c>
      <c r="E24" s="278">
        <v>170</v>
      </c>
      <c r="G24" s="1" t="str">
        <f t="shared" si="0"/>
        <v xml:space="preserve">52    Нижний Новгород </v>
      </c>
      <c r="I24" s="1" t="s">
        <v>205</v>
      </c>
    </row>
    <row r="25" spans="1:9" x14ac:dyDescent="0.25">
      <c r="A25" s="7">
        <v>23</v>
      </c>
      <c r="B25" s="7">
        <v>54</v>
      </c>
      <c r="C25" s="280" t="s">
        <v>328</v>
      </c>
      <c r="D25" s="9" t="str">
        <f t="shared" si="1"/>
        <v>54    Новосибирск</v>
      </c>
      <c r="E25" s="278">
        <v>170</v>
      </c>
      <c r="G25" s="1" t="str">
        <f t="shared" si="0"/>
        <v>54    Новосибирск</v>
      </c>
      <c r="I25" s="1" t="s">
        <v>206</v>
      </c>
    </row>
    <row r="26" spans="1:9" x14ac:dyDescent="0.25">
      <c r="A26" s="7">
        <v>24</v>
      </c>
      <c r="B26" s="7">
        <v>55</v>
      </c>
      <c r="C26" s="280" t="s">
        <v>329</v>
      </c>
      <c r="D26" s="9" t="str">
        <f t="shared" si="1"/>
        <v>55    Омск</v>
      </c>
      <c r="E26" s="278">
        <v>100</v>
      </c>
      <c r="G26" s="1" t="str">
        <f t="shared" si="0"/>
        <v>55    Омск</v>
      </c>
      <c r="I26" s="1" t="s">
        <v>207</v>
      </c>
    </row>
    <row r="27" spans="1:9" x14ac:dyDescent="0.25">
      <c r="A27" s="7">
        <v>25</v>
      </c>
      <c r="B27" s="10">
        <v>57</v>
      </c>
      <c r="C27" s="280" t="s">
        <v>330</v>
      </c>
      <c r="D27" s="9" t="str">
        <f t="shared" si="1"/>
        <v>57    Орел</v>
      </c>
      <c r="E27" s="278">
        <v>120</v>
      </c>
      <c r="G27" s="1" t="str">
        <f t="shared" si="0"/>
        <v>57    Орел</v>
      </c>
      <c r="I27" s="1" t="s">
        <v>208</v>
      </c>
    </row>
    <row r="28" spans="1:9" x14ac:dyDescent="0.25">
      <c r="A28" s="7">
        <v>26</v>
      </c>
      <c r="B28" s="7">
        <v>56</v>
      </c>
      <c r="C28" s="280" t="s">
        <v>331</v>
      </c>
      <c r="D28" s="9" t="str">
        <f t="shared" si="1"/>
        <v>56    Оренбург</v>
      </c>
      <c r="E28" s="278">
        <v>160</v>
      </c>
      <c r="G28" s="1" t="str">
        <f t="shared" si="0"/>
        <v>56    Оренбург</v>
      </c>
      <c r="I28" s="1" t="s">
        <v>209</v>
      </c>
    </row>
    <row r="29" spans="1:9" x14ac:dyDescent="0.25">
      <c r="A29" s="7">
        <v>27</v>
      </c>
      <c r="B29" s="8" t="s">
        <v>172</v>
      </c>
      <c r="C29" s="280" t="s">
        <v>332</v>
      </c>
      <c r="D29" s="9" t="str">
        <f t="shared" si="1"/>
        <v>58    Пенза</v>
      </c>
      <c r="E29" s="278">
        <v>127</v>
      </c>
      <c r="G29" s="1" t="str">
        <f t="shared" si="0"/>
        <v>58    Пенза</v>
      </c>
    </row>
    <row r="30" spans="1:9" x14ac:dyDescent="0.25">
      <c r="A30" s="7">
        <v>28</v>
      </c>
      <c r="B30" s="7">
        <v>59</v>
      </c>
      <c r="C30" s="280" t="s">
        <v>333</v>
      </c>
      <c r="D30" s="9" t="str">
        <f t="shared" si="1"/>
        <v>59    Пермь</v>
      </c>
      <c r="E30" s="278">
        <v>170</v>
      </c>
      <c r="G30" s="1" t="str">
        <f t="shared" si="0"/>
        <v>59    Пермь</v>
      </c>
    </row>
    <row r="31" spans="1:9" x14ac:dyDescent="0.25">
      <c r="A31" s="7">
        <v>29</v>
      </c>
      <c r="B31" s="7">
        <v>10</v>
      </c>
      <c r="C31" s="280" t="s">
        <v>334</v>
      </c>
      <c r="D31" s="9" t="str">
        <f t="shared" si="1"/>
        <v>10    Петрозаводск</v>
      </c>
      <c r="E31" s="278">
        <v>170</v>
      </c>
      <c r="G31" s="1" t="str">
        <f t="shared" si="0"/>
        <v>10    Петрозаводск</v>
      </c>
    </row>
    <row r="32" spans="1:9" x14ac:dyDescent="0.25">
      <c r="A32" s="7">
        <v>30</v>
      </c>
      <c r="B32" s="7">
        <v>60</v>
      </c>
      <c r="C32" s="280" t="s">
        <v>335</v>
      </c>
      <c r="D32" s="9" t="str">
        <f t="shared" si="1"/>
        <v>60    Псков</v>
      </c>
      <c r="E32" s="278">
        <v>170</v>
      </c>
      <c r="G32" s="1" t="str">
        <f t="shared" si="0"/>
        <v>60    Псков</v>
      </c>
    </row>
    <row r="33" spans="1:7" x14ac:dyDescent="0.25">
      <c r="A33" s="7">
        <v>31</v>
      </c>
      <c r="B33" s="7">
        <v>61</v>
      </c>
      <c r="C33" s="280" t="s">
        <v>336</v>
      </c>
      <c r="D33" s="9" t="str">
        <f t="shared" si="1"/>
        <v>61    Ростов-на-Дону</v>
      </c>
      <c r="E33" s="278">
        <v>147</v>
      </c>
      <c r="G33" s="1" t="str">
        <f t="shared" si="0"/>
        <v>61    Ростов-на-Дону</v>
      </c>
    </row>
    <row r="34" spans="1:7" x14ac:dyDescent="0.25">
      <c r="A34" s="7">
        <v>32</v>
      </c>
      <c r="B34" s="7">
        <v>62</v>
      </c>
      <c r="C34" s="280" t="s">
        <v>337</v>
      </c>
      <c r="D34" s="9" t="str">
        <f t="shared" si="1"/>
        <v>62    Рязань</v>
      </c>
      <c r="E34" s="278">
        <v>142</v>
      </c>
      <c r="G34" s="1" t="str">
        <f t="shared" si="0"/>
        <v>62    Рязань</v>
      </c>
    </row>
    <row r="35" spans="1:7" x14ac:dyDescent="0.25">
      <c r="A35" s="7">
        <v>33</v>
      </c>
      <c r="B35" s="7">
        <v>63</v>
      </c>
      <c r="C35" s="280" t="s">
        <v>338</v>
      </c>
      <c r="D35" s="9" t="str">
        <f t="shared" si="1"/>
        <v xml:space="preserve">63    Самара </v>
      </c>
      <c r="E35" s="278">
        <v>130</v>
      </c>
      <c r="G35" s="1" t="str">
        <f t="shared" si="0"/>
        <v xml:space="preserve">63    Самара </v>
      </c>
    </row>
    <row r="36" spans="1:7" x14ac:dyDescent="0.25">
      <c r="A36" s="7">
        <v>34</v>
      </c>
      <c r="B36" s="7">
        <v>13</v>
      </c>
      <c r="C36" s="280" t="s">
        <v>339</v>
      </c>
      <c r="D36" s="9" t="str">
        <f t="shared" si="1"/>
        <v xml:space="preserve">13    Саранск </v>
      </c>
      <c r="E36" s="278">
        <v>123</v>
      </c>
      <c r="G36" s="1" t="str">
        <f t="shared" si="0"/>
        <v xml:space="preserve">13    Саранск </v>
      </c>
    </row>
    <row r="37" spans="1:7" x14ac:dyDescent="0.25">
      <c r="A37" s="7">
        <v>35</v>
      </c>
      <c r="B37" s="7">
        <v>64</v>
      </c>
      <c r="C37" s="280" t="s">
        <v>340</v>
      </c>
      <c r="D37" s="9" t="str">
        <f t="shared" si="1"/>
        <v xml:space="preserve">64    Саратов </v>
      </c>
      <c r="E37" s="278">
        <v>130</v>
      </c>
      <c r="G37" s="1" t="str">
        <f t="shared" si="0"/>
        <v xml:space="preserve">64    Саратов </v>
      </c>
    </row>
    <row r="38" spans="1:7" x14ac:dyDescent="0.25">
      <c r="A38" s="7">
        <v>36</v>
      </c>
      <c r="B38" s="7">
        <v>91</v>
      </c>
      <c r="C38" s="280" t="s">
        <v>341</v>
      </c>
      <c r="D38" s="9" t="str">
        <f t="shared" si="1"/>
        <v>91    Симферополь</v>
      </c>
      <c r="E38" s="278">
        <v>140</v>
      </c>
      <c r="G38" s="1" t="str">
        <f t="shared" si="0"/>
        <v>91    Симферополь</v>
      </c>
    </row>
    <row r="39" spans="1:7" x14ac:dyDescent="0.25">
      <c r="A39" s="7">
        <v>37</v>
      </c>
      <c r="B39" s="7">
        <v>92</v>
      </c>
      <c r="C39" s="280" t="s">
        <v>342</v>
      </c>
      <c r="D39" s="9" t="str">
        <f t="shared" si="1"/>
        <v>92    Севастополь</v>
      </c>
      <c r="E39" s="278">
        <v>140</v>
      </c>
      <c r="G39" s="1" t="str">
        <f t="shared" si="0"/>
        <v>92    Севастополь</v>
      </c>
    </row>
    <row r="40" spans="1:7" x14ac:dyDescent="0.25">
      <c r="A40" s="7">
        <v>38</v>
      </c>
      <c r="B40" s="7">
        <v>67</v>
      </c>
      <c r="C40" s="280" t="s">
        <v>343</v>
      </c>
      <c r="D40" s="9" t="str">
        <f t="shared" si="1"/>
        <v xml:space="preserve">67    Смоленск </v>
      </c>
      <c r="E40" s="278">
        <v>126</v>
      </c>
      <c r="G40" s="1" t="str">
        <f t="shared" si="0"/>
        <v xml:space="preserve">67    Смоленск </v>
      </c>
    </row>
    <row r="41" spans="1:7" x14ac:dyDescent="0.25">
      <c r="A41" s="7">
        <v>39</v>
      </c>
      <c r="B41" s="10">
        <v>26</v>
      </c>
      <c r="C41" s="280" t="s">
        <v>344</v>
      </c>
      <c r="D41" s="9" t="str">
        <f t="shared" si="1"/>
        <v xml:space="preserve">26    Ставрополь </v>
      </c>
      <c r="E41" s="278">
        <v>120</v>
      </c>
      <c r="G41" s="1" t="str">
        <f t="shared" si="0"/>
        <v xml:space="preserve">26    Ставрополь </v>
      </c>
    </row>
    <row r="42" spans="1:7" x14ac:dyDescent="0.25">
      <c r="A42" s="7">
        <v>40</v>
      </c>
      <c r="B42" s="7">
        <v>86</v>
      </c>
      <c r="C42" s="280" t="s">
        <v>345</v>
      </c>
      <c r="D42" s="9" t="str">
        <f t="shared" si="1"/>
        <v>86    Сургут</v>
      </c>
      <c r="E42" s="278">
        <v>200</v>
      </c>
      <c r="G42" s="1" t="str">
        <f t="shared" si="0"/>
        <v>86    Сургут</v>
      </c>
    </row>
    <row r="43" spans="1:7" x14ac:dyDescent="0.25">
      <c r="A43" s="7">
        <v>41</v>
      </c>
      <c r="B43" s="7">
        <v>23</v>
      </c>
      <c r="C43" s="280" t="s">
        <v>346</v>
      </c>
      <c r="D43" s="9" t="str">
        <f t="shared" si="1"/>
        <v>23    Сочи</v>
      </c>
      <c r="E43" s="278">
        <v>170</v>
      </c>
      <c r="G43" s="1" t="str">
        <f t="shared" si="0"/>
        <v>23    Сочи</v>
      </c>
    </row>
    <row r="44" spans="1:7" x14ac:dyDescent="0.25">
      <c r="A44" s="7">
        <v>42</v>
      </c>
      <c r="B44" s="7">
        <v>69</v>
      </c>
      <c r="C44" s="281" t="s">
        <v>347</v>
      </c>
      <c r="D44" s="9" t="str">
        <f t="shared" si="1"/>
        <v xml:space="preserve">69    Тверь </v>
      </c>
      <c r="E44" s="278">
        <v>170</v>
      </c>
      <c r="G44" s="1" t="str">
        <f t="shared" si="0"/>
        <v xml:space="preserve">69    Тверь </v>
      </c>
    </row>
    <row r="45" spans="1:7" x14ac:dyDescent="0.25">
      <c r="A45" s="7">
        <v>43</v>
      </c>
      <c r="B45" s="7">
        <v>63</v>
      </c>
      <c r="C45" s="280" t="s">
        <v>348</v>
      </c>
      <c r="D45" s="9" t="str">
        <f t="shared" si="1"/>
        <v xml:space="preserve">63    Тольятти </v>
      </c>
      <c r="E45" s="278">
        <v>120</v>
      </c>
      <c r="G45" s="1" t="str">
        <f t="shared" si="0"/>
        <v xml:space="preserve">63    Тольятти </v>
      </c>
    </row>
    <row r="46" spans="1:7" x14ac:dyDescent="0.25">
      <c r="A46" s="7">
        <v>44</v>
      </c>
      <c r="B46" s="8" t="s">
        <v>349</v>
      </c>
      <c r="C46" s="280" t="s">
        <v>350</v>
      </c>
      <c r="D46" s="9" t="str">
        <f t="shared" si="1"/>
        <v>71    Тула</v>
      </c>
      <c r="E46" s="278">
        <v>160</v>
      </c>
      <c r="G46" s="1" t="str">
        <f t="shared" si="0"/>
        <v>71    Тула</v>
      </c>
    </row>
    <row r="47" spans="1:7" x14ac:dyDescent="0.25">
      <c r="A47" s="7">
        <v>45</v>
      </c>
      <c r="B47" s="7">
        <v>72</v>
      </c>
      <c r="C47" s="280" t="s">
        <v>351</v>
      </c>
      <c r="D47" s="9" t="str">
        <f t="shared" si="1"/>
        <v xml:space="preserve">72    Тюмень </v>
      </c>
      <c r="E47" s="278">
        <v>220</v>
      </c>
      <c r="G47" s="1" t="str">
        <f t="shared" si="0"/>
        <v xml:space="preserve">72    Тюмень </v>
      </c>
    </row>
    <row r="48" spans="1:7" x14ac:dyDescent="0.25">
      <c r="A48" s="7">
        <v>46</v>
      </c>
      <c r="B48" s="8" t="s">
        <v>352</v>
      </c>
      <c r="C48" s="280" t="s">
        <v>353</v>
      </c>
      <c r="D48" s="9" t="str">
        <f t="shared" si="1"/>
        <v xml:space="preserve">27    Хабаровск </v>
      </c>
      <c r="E48" s="278">
        <v>215</v>
      </c>
      <c r="G48" s="1" t="str">
        <f t="shared" si="0"/>
        <v xml:space="preserve">27    Хабаровск </v>
      </c>
    </row>
    <row r="49" spans="1:7" x14ac:dyDescent="0.25">
      <c r="A49" s="7">
        <v>47</v>
      </c>
      <c r="B49" s="7">
        <v>74</v>
      </c>
      <c r="C49" s="280" t="s">
        <v>354</v>
      </c>
      <c r="D49" s="9" t="str">
        <f t="shared" si="1"/>
        <v xml:space="preserve">74    Челябинск </v>
      </c>
      <c r="E49" s="278">
        <v>170</v>
      </c>
      <c r="G49" s="1" t="str">
        <f t="shared" si="0"/>
        <v xml:space="preserve">74    Челябинск </v>
      </c>
    </row>
    <row r="50" spans="1:7" x14ac:dyDescent="0.25">
      <c r="A50" s="7">
        <v>48</v>
      </c>
      <c r="B50" s="7">
        <v>35</v>
      </c>
      <c r="C50" s="280" t="s">
        <v>355</v>
      </c>
      <c r="D50" s="9" t="str">
        <f t="shared" si="1"/>
        <v>35    Череповец</v>
      </c>
      <c r="E50" s="278">
        <v>180</v>
      </c>
      <c r="G50" s="1" t="str">
        <f t="shared" si="0"/>
        <v>35    Череповец</v>
      </c>
    </row>
    <row r="51" spans="1:7" x14ac:dyDescent="0.25">
      <c r="A51" s="7">
        <v>49</v>
      </c>
      <c r="B51" s="7">
        <v>75</v>
      </c>
      <c r="C51" s="282" t="s">
        <v>356</v>
      </c>
      <c r="D51" s="9" t="str">
        <f t="shared" si="1"/>
        <v>75    Уфа</v>
      </c>
      <c r="E51" s="278">
        <v>180</v>
      </c>
      <c r="G51" s="1" t="str">
        <f t="shared" si="0"/>
        <v>75    Уфа</v>
      </c>
    </row>
    <row r="52" spans="1:7" ht="16.5" thickBot="1" x14ac:dyDescent="0.3">
      <c r="A52" s="7">
        <v>50</v>
      </c>
      <c r="B52" s="283">
        <v>76</v>
      </c>
      <c r="C52" s="284" t="s">
        <v>357</v>
      </c>
      <c r="D52" s="285" t="str">
        <f t="shared" si="1"/>
        <v>76    Ярославль</v>
      </c>
      <c r="E52" s="286">
        <v>150</v>
      </c>
      <c r="G52" s="1" t="str">
        <f t="shared" si="0"/>
        <v>76    Ярославль</v>
      </c>
    </row>
    <row r="53" spans="1:7" x14ac:dyDescent="0.25">
      <c r="A53" s="7">
        <v>51</v>
      </c>
      <c r="B53" s="287" t="s">
        <v>151</v>
      </c>
      <c r="C53" s="288" t="s">
        <v>145</v>
      </c>
      <c r="D53" s="288" t="str">
        <f t="shared" si="1"/>
        <v xml:space="preserve">01    Республика Адыгея </v>
      </c>
      <c r="E53" s="289">
        <v>125</v>
      </c>
      <c r="G53" s="1" t="str">
        <f>CONCATENATE(B53,"    ",C53)</f>
        <v xml:space="preserve">01    Республика Адыгея </v>
      </c>
    </row>
    <row r="54" spans="1:7" x14ac:dyDescent="0.25">
      <c r="A54" s="7">
        <v>52</v>
      </c>
      <c r="B54" s="8" t="s">
        <v>152</v>
      </c>
      <c r="C54" s="9" t="s">
        <v>98</v>
      </c>
      <c r="D54" s="9" t="str">
        <f t="shared" si="1"/>
        <v>02    Республика Башкортостан</v>
      </c>
      <c r="E54" s="290">
        <v>160</v>
      </c>
      <c r="G54" s="1" t="str">
        <f t="shared" ref="G54:G117" si="2">CONCATENATE(B54,"    ",C54)</f>
        <v>02    Республика Башкортостан</v>
      </c>
    </row>
    <row r="55" spans="1:7" x14ac:dyDescent="0.25">
      <c r="A55" s="7">
        <v>53</v>
      </c>
      <c r="B55" s="8" t="s">
        <v>153</v>
      </c>
      <c r="C55" s="9" t="s">
        <v>122</v>
      </c>
      <c r="D55" s="9" t="str">
        <f t="shared" si="1"/>
        <v>03    Республика Бурятия</v>
      </c>
      <c r="E55" s="290">
        <v>170</v>
      </c>
      <c r="G55" s="1" t="str">
        <f t="shared" si="2"/>
        <v>03    Республика Бурятия</v>
      </c>
    </row>
    <row r="56" spans="1:7" x14ac:dyDescent="0.25">
      <c r="A56" s="7">
        <v>54</v>
      </c>
      <c r="B56" s="8" t="s">
        <v>154</v>
      </c>
      <c r="C56" s="9" t="s">
        <v>113</v>
      </c>
      <c r="D56" s="9" t="str">
        <f t="shared" si="1"/>
        <v>04    Республика Алтай</v>
      </c>
      <c r="E56" s="290">
        <v>160</v>
      </c>
      <c r="G56" s="1" t="str">
        <f t="shared" si="2"/>
        <v>04    Республика Алтай</v>
      </c>
    </row>
    <row r="57" spans="1:7" x14ac:dyDescent="0.25">
      <c r="A57" s="7">
        <v>55</v>
      </c>
      <c r="B57" s="8" t="s">
        <v>155</v>
      </c>
      <c r="C57" s="9" t="s">
        <v>135</v>
      </c>
      <c r="D57" s="9" t="str">
        <f t="shared" si="1"/>
        <v>05    Республика Дагестан</v>
      </c>
      <c r="E57" s="290">
        <v>120</v>
      </c>
      <c r="G57" s="1" t="str">
        <f t="shared" si="2"/>
        <v>05    Республика Дагестан</v>
      </c>
    </row>
    <row r="58" spans="1:7" x14ac:dyDescent="0.25">
      <c r="A58" s="7">
        <v>56</v>
      </c>
      <c r="B58" s="8" t="s">
        <v>156</v>
      </c>
      <c r="C58" s="9" t="s">
        <v>136</v>
      </c>
      <c r="D58" s="9" t="str">
        <f t="shared" si="1"/>
        <v>06    Республика Ингушетия</v>
      </c>
      <c r="E58" s="290">
        <v>120</v>
      </c>
      <c r="G58" s="1" t="str">
        <f t="shared" si="2"/>
        <v>06    Республика Ингушетия</v>
      </c>
    </row>
    <row r="59" spans="1:7" x14ac:dyDescent="0.25">
      <c r="A59" s="7">
        <v>57</v>
      </c>
      <c r="B59" s="8" t="s">
        <v>157</v>
      </c>
      <c r="C59" s="9" t="s">
        <v>137</v>
      </c>
      <c r="D59" s="9" t="str">
        <f t="shared" si="1"/>
        <v>07    Кабардино-Балкарская Республика</v>
      </c>
      <c r="E59" s="290">
        <v>120</v>
      </c>
      <c r="G59" s="1" t="str">
        <f t="shared" si="2"/>
        <v>07    Кабардино-Балкарская Республика</v>
      </c>
    </row>
    <row r="60" spans="1:7" x14ac:dyDescent="0.25">
      <c r="A60" s="7">
        <v>58</v>
      </c>
      <c r="B60" s="8" t="s">
        <v>158</v>
      </c>
      <c r="C60" s="9" t="s">
        <v>92</v>
      </c>
      <c r="D60" s="9" t="str">
        <f t="shared" si="1"/>
        <v>08    Республика Калмыкия</v>
      </c>
      <c r="E60" s="290">
        <v>120</v>
      </c>
      <c r="G60" s="1" t="str">
        <f t="shared" si="2"/>
        <v>08    Республика Калмыкия</v>
      </c>
    </row>
    <row r="61" spans="1:7" x14ac:dyDescent="0.25">
      <c r="A61" s="7">
        <v>59</v>
      </c>
      <c r="B61" s="8" t="s">
        <v>159</v>
      </c>
      <c r="C61" s="9" t="s">
        <v>138</v>
      </c>
      <c r="D61" s="9" t="str">
        <f t="shared" si="1"/>
        <v>09    Карачаево-Черкесская Республика</v>
      </c>
      <c r="E61" s="290">
        <v>120</v>
      </c>
      <c r="G61" s="1" t="str">
        <f t="shared" si="2"/>
        <v>09    Карачаево-Черкесская Республика</v>
      </c>
    </row>
    <row r="62" spans="1:7" x14ac:dyDescent="0.25">
      <c r="A62" s="7">
        <v>60</v>
      </c>
      <c r="B62" s="7">
        <v>10</v>
      </c>
      <c r="C62" s="9" t="s">
        <v>83</v>
      </c>
      <c r="D62" s="9" t="str">
        <f t="shared" si="1"/>
        <v>10    Республика Карелия</v>
      </c>
      <c r="E62" s="290">
        <v>170</v>
      </c>
      <c r="G62" s="1" t="str">
        <f t="shared" si="2"/>
        <v>10    Республика Карелия</v>
      </c>
    </row>
    <row r="63" spans="1:7" x14ac:dyDescent="0.25">
      <c r="A63" s="7">
        <v>61</v>
      </c>
      <c r="B63" s="7">
        <v>11</v>
      </c>
      <c r="C63" s="9" t="s">
        <v>84</v>
      </c>
      <c r="D63" s="9" t="str">
        <f t="shared" si="1"/>
        <v>11    Республика Коми</v>
      </c>
      <c r="E63" s="290">
        <v>190</v>
      </c>
      <c r="G63" s="1" t="str">
        <f t="shared" si="2"/>
        <v>11    Республика Коми</v>
      </c>
    </row>
    <row r="64" spans="1:7" x14ac:dyDescent="0.25">
      <c r="A64" s="7">
        <v>62</v>
      </c>
      <c r="B64" s="8" t="s">
        <v>160</v>
      </c>
      <c r="C64" s="9" t="s">
        <v>99</v>
      </c>
      <c r="D64" s="9" t="str">
        <f t="shared" si="1"/>
        <v>12    Республика Марий Эл</v>
      </c>
      <c r="E64" s="290">
        <v>140</v>
      </c>
      <c r="G64" s="1" t="str">
        <f t="shared" si="2"/>
        <v>12    Республика Марий Эл</v>
      </c>
    </row>
    <row r="65" spans="1:7" x14ac:dyDescent="0.25">
      <c r="A65" s="7">
        <v>63</v>
      </c>
      <c r="B65" s="8" t="s">
        <v>161</v>
      </c>
      <c r="C65" s="9" t="s">
        <v>100</v>
      </c>
      <c r="D65" s="9" t="str">
        <f t="shared" si="1"/>
        <v>13    Республика Мордовия</v>
      </c>
      <c r="E65" s="290">
        <v>125</v>
      </c>
      <c r="G65" s="1" t="str">
        <f t="shared" si="2"/>
        <v>13    Республика Мордовия</v>
      </c>
    </row>
    <row r="66" spans="1:7" x14ac:dyDescent="0.25">
      <c r="A66" s="7">
        <v>64</v>
      </c>
      <c r="B66" s="7">
        <v>14</v>
      </c>
      <c r="C66" s="9" t="s">
        <v>123</v>
      </c>
      <c r="D66" s="9" t="str">
        <f t="shared" si="1"/>
        <v>14    Республика Саха (Якутия)</v>
      </c>
      <c r="E66" s="290">
        <v>220</v>
      </c>
      <c r="G66" s="1" t="str">
        <f t="shared" si="2"/>
        <v>14    Республика Саха (Якутия)</v>
      </c>
    </row>
    <row r="67" spans="1:7" x14ac:dyDescent="0.25">
      <c r="A67" s="7">
        <v>65</v>
      </c>
      <c r="B67" s="8" t="s">
        <v>162</v>
      </c>
      <c r="C67" s="9" t="s">
        <v>139</v>
      </c>
      <c r="D67" s="9" t="str">
        <f t="shared" si="1"/>
        <v>15    Республика Северная Осетия-Алания</v>
      </c>
      <c r="E67" s="290">
        <v>125</v>
      </c>
      <c r="G67" s="1" t="str">
        <f t="shared" si="2"/>
        <v>15    Республика Северная Осетия-Алания</v>
      </c>
    </row>
    <row r="68" spans="1:7" x14ac:dyDescent="0.25">
      <c r="A68" s="7">
        <v>66</v>
      </c>
      <c r="B68" s="8" t="s">
        <v>163</v>
      </c>
      <c r="C68" s="9" t="s">
        <v>142</v>
      </c>
      <c r="D68" s="9" t="str">
        <f t="shared" si="1"/>
        <v>16    Республика Татарстан (Татарстан)</v>
      </c>
      <c r="E68" s="290">
        <v>124</v>
      </c>
      <c r="G68" s="1" t="str">
        <f t="shared" si="2"/>
        <v>16    Республика Татарстан (Татарстан)</v>
      </c>
    </row>
    <row r="69" spans="1:7" x14ac:dyDescent="0.25">
      <c r="A69" s="7">
        <v>67</v>
      </c>
      <c r="B69" s="7">
        <v>17</v>
      </c>
      <c r="C69" s="9" t="s">
        <v>114</v>
      </c>
      <c r="D69" s="9" t="str">
        <f t="shared" ref="D69:D132" si="3">G69</f>
        <v>17    Республика Тыва</v>
      </c>
      <c r="E69" s="290">
        <v>190</v>
      </c>
      <c r="G69" s="1" t="str">
        <f t="shared" si="2"/>
        <v>17    Республика Тыва</v>
      </c>
    </row>
    <row r="70" spans="1:7" x14ac:dyDescent="0.25">
      <c r="A70" s="7">
        <v>68</v>
      </c>
      <c r="B70" s="8" t="s">
        <v>164</v>
      </c>
      <c r="C70" s="9" t="s">
        <v>101</v>
      </c>
      <c r="D70" s="9" t="str">
        <f t="shared" si="3"/>
        <v>18    Удмуртская Республика</v>
      </c>
      <c r="E70" s="290">
        <v>180</v>
      </c>
      <c r="G70" s="1" t="str">
        <f t="shared" si="2"/>
        <v>18    Удмуртская Республика</v>
      </c>
    </row>
    <row r="71" spans="1:7" x14ac:dyDescent="0.25">
      <c r="A71" s="7">
        <v>69</v>
      </c>
      <c r="B71" s="7">
        <v>19</v>
      </c>
      <c r="C71" s="9" t="s">
        <v>115</v>
      </c>
      <c r="D71" s="9" t="str">
        <f t="shared" si="3"/>
        <v>19    Республика Хакасия</v>
      </c>
      <c r="E71" s="290">
        <v>170</v>
      </c>
      <c r="G71" s="1" t="str">
        <f t="shared" si="2"/>
        <v>19    Республика Хакасия</v>
      </c>
    </row>
    <row r="72" spans="1:7" x14ac:dyDescent="0.25">
      <c r="A72" s="7">
        <v>70</v>
      </c>
      <c r="B72" s="8" t="s">
        <v>165</v>
      </c>
      <c r="C72" s="9" t="s">
        <v>140</v>
      </c>
      <c r="D72" s="9" t="str">
        <f t="shared" si="3"/>
        <v>20    Чеченская Республика</v>
      </c>
      <c r="E72" s="290">
        <v>140</v>
      </c>
      <c r="G72" s="1" t="str">
        <f t="shared" si="2"/>
        <v>20    Чеченская Республика</v>
      </c>
    </row>
    <row r="73" spans="1:7" x14ac:dyDescent="0.25">
      <c r="A73" s="7">
        <v>71</v>
      </c>
      <c r="B73" s="8" t="s">
        <v>166</v>
      </c>
      <c r="C73" s="9" t="s">
        <v>143</v>
      </c>
      <c r="D73" s="9" t="str">
        <f t="shared" si="3"/>
        <v>21    Чувашская Республика - Чувашия</v>
      </c>
      <c r="E73" s="290">
        <v>140</v>
      </c>
      <c r="G73" s="1" t="str">
        <f t="shared" si="2"/>
        <v>21    Чувашская Республика - Чувашия</v>
      </c>
    </row>
    <row r="74" spans="1:7" x14ac:dyDescent="0.25">
      <c r="A74" s="7">
        <v>72</v>
      </c>
      <c r="B74" s="7">
        <v>22</v>
      </c>
      <c r="C74" s="9" t="s">
        <v>116</v>
      </c>
      <c r="D74" s="9" t="str">
        <f t="shared" si="3"/>
        <v>22    Алтайский край</v>
      </c>
      <c r="E74" s="290">
        <v>170</v>
      </c>
      <c r="G74" s="1" t="str">
        <f t="shared" si="2"/>
        <v>22    Алтайский край</v>
      </c>
    </row>
    <row r="75" spans="1:7" x14ac:dyDescent="0.25">
      <c r="A75" s="7">
        <v>73</v>
      </c>
      <c r="B75" s="7">
        <v>23</v>
      </c>
      <c r="C75" s="9" t="s">
        <v>94</v>
      </c>
      <c r="D75" s="9" t="str">
        <f t="shared" si="3"/>
        <v>23    Краснодарский край</v>
      </c>
      <c r="E75" s="290">
        <v>133</v>
      </c>
      <c r="G75" s="1" t="str">
        <f t="shared" si="2"/>
        <v>23    Краснодарский край</v>
      </c>
    </row>
    <row r="76" spans="1:7" x14ac:dyDescent="0.25">
      <c r="A76" s="7">
        <v>74</v>
      </c>
      <c r="B76" s="10">
        <v>24</v>
      </c>
      <c r="C76" s="9" t="s">
        <v>117</v>
      </c>
      <c r="D76" s="9" t="str">
        <f t="shared" si="3"/>
        <v>24    Красноярский край</v>
      </c>
      <c r="E76" s="290">
        <v>160</v>
      </c>
      <c r="G76" s="1" t="str">
        <f t="shared" si="2"/>
        <v>24    Красноярский край</v>
      </c>
    </row>
    <row r="77" spans="1:7" x14ac:dyDescent="0.25">
      <c r="A77" s="7">
        <v>75</v>
      </c>
      <c r="B77" s="7">
        <v>25</v>
      </c>
      <c r="C77" s="9" t="s">
        <v>126</v>
      </c>
      <c r="D77" s="9" t="str">
        <f t="shared" si="3"/>
        <v>25    Приморский край</v>
      </c>
      <c r="E77" s="290">
        <v>150</v>
      </c>
      <c r="G77" s="1" t="str">
        <f t="shared" si="2"/>
        <v>25    Приморский край</v>
      </c>
    </row>
    <row r="78" spans="1:7" x14ac:dyDescent="0.25">
      <c r="A78" s="7">
        <v>76</v>
      </c>
      <c r="B78" s="8" t="s">
        <v>167</v>
      </c>
      <c r="C78" s="9" t="s">
        <v>141</v>
      </c>
      <c r="D78" s="9" t="str">
        <f t="shared" si="3"/>
        <v>26    Ставропольский край</v>
      </c>
      <c r="E78" s="290">
        <v>140</v>
      </c>
      <c r="G78" s="1" t="str">
        <f t="shared" si="2"/>
        <v>26    Ставропольский край</v>
      </c>
    </row>
    <row r="79" spans="1:7" x14ac:dyDescent="0.25">
      <c r="A79" s="7">
        <v>77</v>
      </c>
      <c r="B79" s="7">
        <v>27</v>
      </c>
      <c r="C79" s="9" t="s">
        <v>127</v>
      </c>
      <c r="D79" s="9" t="str">
        <f t="shared" si="3"/>
        <v>27    Хабаровский край</v>
      </c>
      <c r="E79" s="290">
        <v>200</v>
      </c>
      <c r="G79" s="1" t="str">
        <f t="shared" si="2"/>
        <v>27    Хабаровский край</v>
      </c>
    </row>
    <row r="80" spans="1:7" x14ac:dyDescent="0.25">
      <c r="A80" s="7">
        <v>78</v>
      </c>
      <c r="B80" s="7">
        <v>28</v>
      </c>
      <c r="C80" s="9" t="s">
        <v>128</v>
      </c>
      <c r="D80" s="9" t="str">
        <f t="shared" si="3"/>
        <v>28    Амурская область</v>
      </c>
      <c r="E80" s="290">
        <v>190</v>
      </c>
      <c r="G80" s="1" t="str">
        <f t="shared" si="2"/>
        <v>28    Амурская область</v>
      </c>
    </row>
    <row r="81" spans="1:7" x14ac:dyDescent="0.25">
      <c r="A81" s="7">
        <v>79</v>
      </c>
      <c r="B81" s="7">
        <v>29</v>
      </c>
      <c r="C81" s="9" t="s">
        <v>85</v>
      </c>
      <c r="D81" s="9" t="str">
        <f t="shared" si="3"/>
        <v>29    Архангельская область</v>
      </c>
      <c r="E81" s="290">
        <v>170</v>
      </c>
      <c r="G81" s="1" t="str">
        <f t="shared" si="2"/>
        <v>29    Архангельская область</v>
      </c>
    </row>
    <row r="82" spans="1:7" x14ac:dyDescent="0.25">
      <c r="A82" s="7">
        <v>80</v>
      </c>
      <c r="B82" s="7">
        <v>30</v>
      </c>
      <c r="C82" s="9" t="s">
        <v>95</v>
      </c>
      <c r="D82" s="9" t="str">
        <f t="shared" si="3"/>
        <v>30    Астраханская область</v>
      </c>
      <c r="E82" s="290">
        <v>130</v>
      </c>
      <c r="G82" s="1" t="str">
        <f t="shared" si="2"/>
        <v>30    Астраханская область</v>
      </c>
    </row>
    <row r="83" spans="1:7" x14ac:dyDescent="0.25">
      <c r="A83" s="7">
        <v>81</v>
      </c>
      <c r="B83" s="7">
        <v>31</v>
      </c>
      <c r="C83" s="11" t="s">
        <v>67</v>
      </c>
      <c r="D83" s="9" t="str">
        <f t="shared" si="3"/>
        <v>31    Белгородская область</v>
      </c>
      <c r="E83" s="290">
        <v>121</v>
      </c>
      <c r="G83" s="1" t="str">
        <f t="shared" si="2"/>
        <v>31    Белгородская область</v>
      </c>
    </row>
    <row r="84" spans="1:7" x14ac:dyDescent="0.25">
      <c r="A84" s="7">
        <v>82</v>
      </c>
      <c r="B84" s="7">
        <v>32</v>
      </c>
      <c r="C84" s="12" t="s">
        <v>68</v>
      </c>
      <c r="D84" s="9" t="str">
        <f t="shared" si="3"/>
        <v>32    Брянская область</v>
      </c>
      <c r="E84" s="290">
        <v>102</v>
      </c>
      <c r="G84" s="1" t="str">
        <f t="shared" si="2"/>
        <v>32    Брянская область</v>
      </c>
    </row>
    <row r="85" spans="1:7" x14ac:dyDescent="0.25">
      <c r="A85" s="7">
        <v>83</v>
      </c>
      <c r="B85" s="7">
        <v>33</v>
      </c>
      <c r="C85" s="11" t="s">
        <v>69</v>
      </c>
      <c r="D85" s="9" t="str">
        <f t="shared" si="3"/>
        <v>33    Владимирская область</v>
      </c>
      <c r="E85" s="290">
        <v>140</v>
      </c>
      <c r="G85" s="1" t="str">
        <f t="shared" si="2"/>
        <v>33    Владимирская область</v>
      </c>
    </row>
    <row r="86" spans="1:7" x14ac:dyDescent="0.25">
      <c r="A86" s="7">
        <v>84</v>
      </c>
      <c r="B86" s="7">
        <v>34</v>
      </c>
      <c r="C86" s="9" t="s">
        <v>96</v>
      </c>
      <c r="D86" s="9" t="str">
        <f t="shared" si="3"/>
        <v>34    Волгоградская область</v>
      </c>
      <c r="E86" s="290">
        <v>105</v>
      </c>
      <c r="G86" s="1" t="str">
        <f t="shared" si="2"/>
        <v>34    Волгоградская область</v>
      </c>
    </row>
    <row r="87" spans="1:7" x14ac:dyDescent="0.25">
      <c r="A87" s="7">
        <v>85</v>
      </c>
      <c r="B87" s="7">
        <v>35</v>
      </c>
      <c r="C87" s="9" t="s">
        <v>86</v>
      </c>
      <c r="D87" s="9" t="str">
        <f t="shared" si="3"/>
        <v>35    Вологодская область</v>
      </c>
      <c r="E87" s="290">
        <v>130</v>
      </c>
      <c r="G87" s="1" t="str">
        <f t="shared" si="2"/>
        <v>35    Вологодская область</v>
      </c>
    </row>
    <row r="88" spans="1:7" x14ac:dyDescent="0.25">
      <c r="B88" s="7">
        <v>36</v>
      </c>
      <c r="C88" s="11" t="s">
        <v>70</v>
      </c>
      <c r="D88" s="9" t="str">
        <f t="shared" si="3"/>
        <v>36    Воронежская область</v>
      </c>
      <c r="E88" s="290">
        <v>115</v>
      </c>
      <c r="G88" s="1" t="str">
        <f t="shared" si="2"/>
        <v>36    Воронежская область</v>
      </c>
    </row>
    <row r="89" spans="1:7" x14ac:dyDescent="0.25">
      <c r="B89" s="7">
        <v>37</v>
      </c>
      <c r="C89" s="11" t="s">
        <v>71</v>
      </c>
      <c r="D89" s="9" t="str">
        <f t="shared" si="3"/>
        <v>37    Ивановская область</v>
      </c>
      <c r="E89" s="290">
        <v>132</v>
      </c>
      <c r="G89" s="1" t="str">
        <f t="shared" si="2"/>
        <v>37    Ивановская область</v>
      </c>
    </row>
    <row r="90" spans="1:7" x14ac:dyDescent="0.25">
      <c r="B90" s="13">
        <v>38</v>
      </c>
      <c r="C90" s="9" t="s">
        <v>118</v>
      </c>
      <c r="D90" s="9" t="str">
        <f t="shared" si="3"/>
        <v>38    Иркутская область</v>
      </c>
      <c r="E90" s="290">
        <v>160</v>
      </c>
      <c r="G90" s="1" t="str">
        <f t="shared" si="2"/>
        <v>38    Иркутская область</v>
      </c>
    </row>
    <row r="91" spans="1:7" x14ac:dyDescent="0.25">
      <c r="B91" s="7">
        <v>39</v>
      </c>
      <c r="C91" s="9" t="s">
        <v>87</v>
      </c>
      <c r="D91" s="9" t="str">
        <f t="shared" si="3"/>
        <v>39    Калининградская область</v>
      </c>
      <c r="E91" s="290">
        <v>140</v>
      </c>
      <c r="G91" s="1" t="str">
        <f t="shared" si="2"/>
        <v>39    Калининградская область</v>
      </c>
    </row>
    <row r="92" spans="1:7" x14ac:dyDescent="0.25">
      <c r="B92" s="7">
        <v>40</v>
      </c>
      <c r="C92" s="11" t="s">
        <v>72</v>
      </c>
      <c r="D92" s="9" t="str">
        <f t="shared" si="3"/>
        <v>40    Калужская область</v>
      </c>
      <c r="E92" s="290">
        <v>119</v>
      </c>
      <c r="G92" s="1" t="str">
        <f t="shared" si="2"/>
        <v>40    Калужская область</v>
      </c>
    </row>
    <row r="93" spans="1:7" x14ac:dyDescent="0.25">
      <c r="B93" s="7">
        <v>41</v>
      </c>
      <c r="C93" s="9" t="s">
        <v>125</v>
      </c>
      <c r="D93" s="9" t="str">
        <f t="shared" si="3"/>
        <v>41    Камчатский край</v>
      </c>
      <c r="E93" s="290">
        <v>250</v>
      </c>
      <c r="G93" s="1" t="str">
        <f t="shared" si="2"/>
        <v>41    Камчатский край</v>
      </c>
    </row>
    <row r="94" spans="1:7" x14ac:dyDescent="0.25">
      <c r="B94" s="7">
        <v>42</v>
      </c>
      <c r="C94" s="9" t="s">
        <v>132</v>
      </c>
      <c r="D94" s="9" t="str">
        <f t="shared" si="3"/>
        <v>42    Кемеровская область - Кузбасс</v>
      </c>
      <c r="E94" s="290">
        <v>150</v>
      </c>
      <c r="G94" s="1" t="str">
        <f t="shared" si="2"/>
        <v>42    Кемеровская область - Кузбасс</v>
      </c>
    </row>
    <row r="95" spans="1:7" x14ac:dyDescent="0.25">
      <c r="B95" s="8" t="s">
        <v>168</v>
      </c>
      <c r="C95" s="9" t="s">
        <v>103</v>
      </c>
      <c r="D95" s="9" t="str">
        <f t="shared" si="3"/>
        <v>43    Кировская область</v>
      </c>
      <c r="E95" s="290">
        <v>140</v>
      </c>
      <c r="G95" s="1" t="str">
        <f t="shared" si="2"/>
        <v>43    Кировская область</v>
      </c>
    </row>
    <row r="96" spans="1:7" x14ac:dyDescent="0.25">
      <c r="B96" s="7">
        <v>44</v>
      </c>
      <c r="C96" s="11" t="s">
        <v>73</v>
      </c>
      <c r="D96" s="9" t="str">
        <f t="shared" si="3"/>
        <v>44    Костромская область</v>
      </c>
      <c r="E96" s="290">
        <v>130</v>
      </c>
      <c r="G96" s="1" t="str">
        <f t="shared" si="2"/>
        <v>44    Костромская область</v>
      </c>
    </row>
    <row r="97" spans="2:7" x14ac:dyDescent="0.25">
      <c r="B97" s="8" t="s">
        <v>169</v>
      </c>
      <c r="C97" s="9" t="s">
        <v>110</v>
      </c>
      <c r="D97" s="9" t="str">
        <f t="shared" si="3"/>
        <v>45    Курганская область</v>
      </c>
      <c r="E97" s="290">
        <v>140</v>
      </c>
      <c r="G97" s="1" t="str">
        <f t="shared" si="2"/>
        <v>45    Курганская область</v>
      </c>
    </row>
    <row r="98" spans="2:7" x14ac:dyDescent="0.25">
      <c r="B98" s="7">
        <v>46</v>
      </c>
      <c r="C98" s="11" t="s">
        <v>74</v>
      </c>
      <c r="D98" s="9" t="str">
        <f t="shared" si="3"/>
        <v>46    Курская область</v>
      </c>
      <c r="E98" s="290">
        <v>95</v>
      </c>
      <c r="G98" s="1" t="str">
        <f t="shared" si="2"/>
        <v>46    Курская область</v>
      </c>
    </row>
    <row r="99" spans="2:7" x14ac:dyDescent="0.25">
      <c r="B99" s="7">
        <v>47</v>
      </c>
      <c r="C99" s="9" t="s">
        <v>88</v>
      </c>
      <c r="D99" s="9" t="str">
        <f t="shared" si="3"/>
        <v>47    Ленинградская область</v>
      </c>
      <c r="E99" s="290">
        <v>170</v>
      </c>
      <c r="G99" s="1" t="str">
        <f t="shared" si="2"/>
        <v>47    Ленинградская область</v>
      </c>
    </row>
    <row r="100" spans="2:7" x14ac:dyDescent="0.25">
      <c r="B100" s="7">
        <v>48</v>
      </c>
      <c r="C100" s="11" t="s">
        <v>75</v>
      </c>
      <c r="D100" s="9" t="str">
        <f t="shared" si="3"/>
        <v>48    Липецкая область</v>
      </c>
      <c r="E100" s="290">
        <v>110</v>
      </c>
      <c r="G100" s="1" t="str">
        <f t="shared" si="2"/>
        <v>48    Липецкая область</v>
      </c>
    </row>
    <row r="101" spans="2:7" x14ac:dyDescent="0.25">
      <c r="B101" s="7">
        <v>49</v>
      </c>
      <c r="C101" s="9" t="s">
        <v>129</v>
      </c>
      <c r="D101" s="9" t="str">
        <f t="shared" si="3"/>
        <v>49    Магаданская область</v>
      </c>
      <c r="E101" s="290">
        <v>240</v>
      </c>
      <c r="G101" s="1" t="str">
        <f t="shared" si="2"/>
        <v>49    Магаданская область</v>
      </c>
    </row>
    <row r="102" spans="2:7" x14ac:dyDescent="0.25">
      <c r="B102" s="14">
        <v>50</v>
      </c>
      <c r="C102" s="11" t="s">
        <v>131</v>
      </c>
      <c r="D102" s="9" t="str">
        <f t="shared" si="3"/>
        <v>50    Московская область</v>
      </c>
      <c r="E102" s="290">
        <v>200</v>
      </c>
      <c r="G102" s="1" t="str">
        <f t="shared" si="2"/>
        <v>50    Московская область</v>
      </c>
    </row>
    <row r="103" spans="2:7" x14ac:dyDescent="0.25">
      <c r="B103" s="7">
        <v>51</v>
      </c>
      <c r="C103" s="9" t="s">
        <v>89</v>
      </c>
      <c r="D103" s="9" t="str">
        <f t="shared" si="3"/>
        <v>51    Мурманская область</v>
      </c>
      <c r="E103" s="290">
        <v>170</v>
      </c>
      <c r="G103" s="1" t="str">
        <f t="shared" si="2"/>
        <v>51    Мурманская область</v>
      </c>
    </row>
    <row r="104" spans="2:7" x14ac:dyDescent="0.25">
      <c r="B104" s="8" t="s">
        <v>170</v>
      </c>
      <c r="C104" s="9" t="s">
        <v>104</v>
      </c>
      <c r="D104" s="9" t="str">
        <f t="shared" si="3"/>
        <v>52    Нижегородская область</v>
      </c>
      <c r="E104" s="290">
        <v>150</v>
      </c>
      <c r="G104" s="1" t="str">
        <f t="shared" si="2"/>
        <v>52    Нижегородская область</v>
      </c>
    </row>
    <row r="105" spans="2:7" x14ac:dyDescent="0.25">
      <c r="B105" s="7">
        <v>53</v>
      </c>
      <c r="C105" s="9" t="s">
        <v>90</v>
      </c>
      <c r="D105" s="9" t="str">
        <f t="shared" si="3"/>
        <v>53    Новгородская область</v>
      </c>
      <c r="E105" s="290">
        <v>160</v>
      </c>
      <c r="G105" s="1" t="str">
        <f t="shared" si="2"/>
        <v>53    Новгородская область</v>
      </c>
    </row>
    <row r="106" spans="2:7" x14ac:dyDescent="0.25">
      <c r="B106" s="7">
        <v>54</v>
      </c>
      <c r="C106" s="9" t="s">
        <v>119</v>
      </c>
      <c r="D106" s="9" t="str">
        <f t="shared" si="3"/>
        <v>54    Новосибирская область</v>
      </c>
      <c r="E106" s="290">
        <v>160</v>
      </c>
      <c r="G106" s="1" t="str">
        <f t="shared" si="2"/>
        <v>54    Новосибирская область</v>
      </c>
    </row>
    <row r="107" spans="2:7" x14ac:dyDescent="0.25">
      <c r="B107" s="7">
        <v>55</v>
      </c>
      <c r="C107" s="9" t="s">
        <v>120</v>
      </c>
      <c r="D107" s="9" t="str">
        <f t="shared" si="3"/>
        <v>55    Омская область</v>
      </c>
      <c r="E107" s="290">
        <v>95</v>
      </c>
      <c r="G107" s="1" t="str">
        <f t="shared" si="2"/>
        <v>55    Омская область</v>
      </c>
    </row>
    <row r="108" spans="2:7" x14ac:dyDescent="0.25">
      <c r="B108" s="8" t="s">
        <v>171</v>
      </c>
      <c r="C108" s="9" t="s">
        <v>105</v>
      </c>
      <c r="D108" s="9" t="str">
        <f t="shared" si="3"/>
        <v>56    Оренбургская область</v>
      </c>
      <c r="E108" s="290">
        <v>160</v>
      </c>
      <c r="G108" s="1" t="str">
        <f t="shared" si="2"/>
        <v>56    Оренбургская область</v>
      </c>
    </row>
    <row r="109" spans="2:7" x14ac:dyDescent="0.25">
      <c r="B109" s="7">
        <v>57</v>
      </c>
      <c r="C109" s="11" t="s">
        <v>76</v>
      </c>
      <c r="D109" s="9" t="str">
        <f t="shared" si="3"/>
        <v>57    Орловская область</v>
      </c>
      <c r="E109" s="290">
        <v>95</v>
      </c>
      <c r="G109" s="1" t="str">
        <f t="shared" si="2"/>
        <v>57    Орловская область</v>
      </c>
    </row>
    <row r="110" spans="2:7" x14ac:dyDescent="0.25">
      <c r="B110" s="8" t="s">
        <v>172</v>
      </c>
      <c r="C110" s="9" t="s">
        <v>106</v>
      </c>
      <c r="D110" s="9" t="str">
        <f t="shared" si="3"/>
        <v>58    Пензенская область</v>
      </c>
      <c r="E110" s="290">
        <v>99</v>
      </c>
      <c r="G110" s="1" t="str">
        <f t="shared" si="2"/>
        <v>58    Пензенская область</v>
      </c>
    </row>
    <row r="111" spans="2:7" x14ac:dyDescent="0.25">
      <c r="B111" s="8" t="s">
        <v>173</v>
      </c>
      <c r="C111" s="9" t="s">
        <v>102</v>
      </c>
      <c r="D111" s="9" t="str">
        <f t="shared" si="3"/>
        <v>59    Пермский край</v>
      </c>
      <c r="E111" s="290">
        <v>170</v>
      </c>
      <c r="G111" s="1" t="str">
        <f t="shared" si="2"/>
        <v>59    Пермский край</v>
      </c>
    </row>
    <row r="112" spans="2:7" x14ac:dyDescent="0.25">
      <c r="B112" s="7">
        <v>60</v>
      </c>
      <c r="C112" s="9" t="s">
        <v>91</v>
      </c>
      <c r="D112" s="9" t="str">
        <f t="shared" si="3"/>
        <v>60    Псковская область</v>
      </c>
      <c r="E112" s="290">
        <v>160</v>
      </c>
      <c r="G112" s="1" t="str">
        <f t="shared" si="2"/>
        <v>60    Псковская область</v>
      </c>
    </row>
    <row r="113" spans="2:7" x14ac:dyDescent="0.25">
      <c r="B113" s="7">
        <v>61</v>
      </c>
      <c r="C113" s="9" t="s">
        <v>97</v>
      </c>
      <c r="D113" s="9" t="str">
        <f t="shared" si="3"/>
        <v>61    Ростовская область</v>
      </c>
      <c r="E113" s="290">
        <v>115</v>
      </c>
      <c r="G113" s="1" t="str">
        <f t="shared" si="2"/>
        <v>61    Ростовская область</v>
      </c>
    </row>
    <row r="114" spans="2:7" x14ac:dyDescent="0.25">
      <c r="B114" s="7">
        <v>62</v>
      </c>
      <c r="C114" s="11" t="s">
        <v>77</v>
      </c>
      <c r="D114" s="9" t="str">
        <f t="shared" si="3"/>
        <v>62    Рязанская область</v>
      </c>
      <c r="E114" s="290">
        <v>119</v>
      </c>
      <c r="G114" s="1" t="str">
        <f t="shared" si="2"/>
        <v>62    Рязанская область</v>
      </c>
    </row>
    <row r="115" spans="2:7" x14ac:dyDescent="0.25">
      <c r="B115" s="8" t="s">
        <v>174</v>
      </c>
      <c r="C115" s="9" t="s">
        <v>107</v>
      </c>
      <c r="D115" s="9" t="str">
        <f t="shared" si="3"/>
        <v>63    Самарская область</v>
      </c>
      <c r="E115" s="290">
        <v>130</v>
      </c>
      <c r="G115" s="1" t="str">
        <f t="shared" si="2"/>
        <v>63    Самарская область</v>
      </c>
    </row>
    <row r="116" spans="2:7" x14ac:dyDescent="0.25">
      <c r="B116" s="8" t="s">
        <v>175</v>
      </c>
      <c r="C116" s="9" t="s">
        <v>108</v>
      </c>
      <c r="D116" s="9" t="str">
        <f t="shared" si="3"/>
        <v>64    Саратовская область</v>
      </c>
      <c r="E116" s="290">
        <v>102</v>
      </c>
      <c r="G116" s="1" t="str">
        <f t="shared" si="2"/>
        <v>64    Саратовская область</v>
      </c>
    </row>
    <row r="117" spans="2:7" x14ac:dyDescent="0.25">
      <c r="B117" s="7">
        <v>65</v>
      </c>
      <c r="C117" s="9" t="s">
        <v>130</v>
      </c>
      <c r="D117" s="9" t="str">
        <f t="shared" si="3"/>
        <v>65    Сахалинская область</v>
      </c>
      <c r="E117" s="290">
        <v>230</v>
      </c>
      <c r="G117" s="1" t="str">
        <f t="shared" si="2"/>
        <v>65    Сахалинская область</v>
      </c>
    </row>
    <row r="118" spans="2:7" x14ac:dyDescent="0.25">
      <c r="B118" s="8" t="s">
        <v>176</v>
      </c>
      <c r="C118" s="9" t="s">
        <v>111</v>
      </c>
      <c r="D118" s="9" t="str">
        <f t="shared" si="3"/>
        <v>66    Свердловская область</v>
      </c>
      <c r="E118" s="290">
        <v>170</v>
      </c>
      <c r="G118" s="1" t="str">
        <f t="shared" ref="G118:G134" si="4">CONCATENATE(B118,"    ",C118)</f>
        <v>66    Свердловская область</v>
      </c>
    </row>
    <row r="119" spans="2:7" x14ac:dyDescent="0.25">
      <c r="B119" s="7">
        <v>67</v>
      </c>
      <c r="C119" s="11" t="s">
        <v>78</v>
      </c>
      <c r="D119" s="9" t="str">
        <f t="shared" si="3"/>
        <v>67    Смоленская область</v>
      </c>
      <c r="E119" s="290">
        <v>109</v>
      </c>
      <c r="G119" s="1" t="str">
        <f t="shared" si="4"/>
        <v>67    Смоленская область</v>
      </c>
    </row>
    <row r="120" spans="2:7" x14ac:dyDescent="0.25">
      <c r="B120" s="7">
        <v>68</v>
      </c>
      <c r="C120" s="9" t="s">
        <v>79</v>
      </c>
      <c r="D120" s="9" t="str">
        <f t="shared" si="3"/>
        <v>68    Тамбовская область</v>
      </c>
      <c r="E120" s="290">
        <v>95</v>
      </c>
      <c r="G120" s="1" t="str">
        <f t="shared" si="4"/>
        <v>68    Тамбовская область</v>
      </c>
    </row>
    <row r="121" spans="2:7" x14ac:dyDescent="0.25">
      <c r="B121" s="7">
        <v>69</v>
      </c>
      <c r="C121" s="9" t="s">
        <v>80</v>
      </c>
      <c r="D121" s="9" t="str">
        <f t="shared" si="3"/>
        <v>69    Тверская область</v>
      </c>
      <c r="E121" s="290">
        <v>120</v>
      </c>
      <c r="G121" s="1" t="str">
        <f t="shared" si="4"/>
        <v>69    Тверская область</v>
      </c>
    </row>
    <row r="122" spans="2:7" x14ac:dyDescent="0.25">
      <c r="B122" s="7">
        <v>70</v>
      </c>
      <c r="C122" s="9" t="s">
        <v>121</v>
      </c>
      <c r="D122" s="9" t="str">
        <f t="shared" si="3"/>
        <v>70    Томская область</v>
      </c>
      <c r="E122" s="290">
        <v>170</v>
      </c>
      <c r="G122" s="1" t="str">
        <f t="shared" si="4"/>
        <v>70    Томская область</v>
      </c>
    </row>
    <row r="123" spans="2:7" x14ac:dyDescent="0.25">
      <c r="B123" s="7">
        <v>71</v>
      </c>
      <c r="C123" s="9" t="s">
        <v>81</v>
      </c>
      <c r="D123" s="9" t="str">
        <f t="shared" si="3"/>
        <v>71    Тульская область</v>
      </c>
      <c r="E123" s="290">
        <v>119</v>
      </c>
      <c r="G123" s="1" t="str">
        <f t="shared" si="4"/>
        <v>71    Тульская область</v>
      </c>
    </row>
    <row r="124" spans="2:7" x14ac:dyDescent="0.25">
      <c r="B124" s="8" t="s">
        <v>177</v>
      </c>
      <c r="C124" s="9" t="s">
        <v>148</v>
      </c>
      <c r="D124" s="9" t="str">
        <f t="shared" si="3"/>
        <v xml:space="preserve">72    Тюменская область </v>
      </c>
      <c r="E124" s="290">
        <v>180</v>
      </c>
      <c r="G124" s="1" t="str">
        <f t="shared" si="4"/>
        <v xml:space="preserve">72    Тюменская область </v>
      </c>
    </row>
    <row r="125" spans="2:7" x14ac:dyDescent="0.25">
      <c r="B125" s="8" t="s">
        <v>178</v>
      </c>
      <c r="C125" s="15" t="s">
        <v>109</v>
      </c>
      <c r="D125" s="9" t="str">
        <f t="shared" si="3"/>
        <v>73    Ульяновская область</v>
      </c>
      <c r="E125" s="290">
        <v>140</v>
      </c>
      <c r="G125" s="1" t="str">
        <f t="shared" si="4"/>
        <v>73    Ульяновская область</v>
      </c>
    </row>
    <row r="126" spans="2:7" x14ac:dyDescent="0.25">
      <c r="B126" s="8" t="s">
        <v>179</v>
      </c>
      <c r="C126" s="9" t="s">
        <v>112</v>
      </c>
      <c r="D126" s="9" t="str">
        <f t="shared" si="3"/>
        <v>74    Челябинская область</v>
      </c>
      <c r="E126" s="290">
        <v>170</v>
      </c>
      <c r="G126" s="1" t="str">
        <f t="shared" si="4"/>
        <v>74    Челябинская область</v>
      </c>
    </row>
    <row r="127" spans="2:7" x14ac:dyDescent="0.25">
      <c r="B127" s="7">
        <v>75</v>
      </c>
      <c r="C127" s="9" t="s">
        <v>124</v>
      </c>
      <c r="D127" s="9" t="str">
        <f t="shared" si="3"/>
        <v>75    Забайкальский край</v>
      </c>
      <c r="E127" s="290">
        <v>170</v>
      </c>
      <c r="G127" s="1" t="str">
        <f t="shared" si="4"/>
        <v>75    Забайкальский край</v>
      </c>
    </row>
    <row r="128" spans="2:7" x14ac:dyDescent="0.25">
      <c r="B128" s="7">
        <v>76</v>
      </c>
      <c r="C128" s="9" t="s">
        <v>82</v>
      </c>
      <c r="D128" s="9" t="str">
        <f t="shared" si="3"/>
        <v>76    Ярославская область</v>
      </c>
      <c r="E128" s="290">
        <v>130</v>
      </c>
      <c r="G128" s="1" t="str">
        <f t="shared" si="4"/>
        <v>76    Ярославская область</v>
      </c>
    </row>
    <row r="129" spans="2:7" x14ac:dyDescent="0.25">
      <c r="B129" s="7">
        <v>79</v>
      </c>
      <c r="C129" s="9" t="s">
        <v>133</v>
      </c>
      <c r="D129" s="9" t="str">
        <f t="shared" si="3"/>
        <v>79    Еврейская автономная область</v>
      </c>
      <c r="E129" s="290">
        <v>190</v>
      </c>
      <c r="G129" s="1" t="str">
        <f t="shared" si="4"/>
        <v>79    Еврейская автономная область</v>
      </c>
    </row>
    <row r="130" spans="2:7" x14ac:dyDescent="0.25">
      <c r="B130" s="7">
        <v>83</v>
      </c>
      <c r="C130" s="9" t="s">
        <v>144</v>
      </c>
      <c r="D130" s="9" t="str">
        <f t="shared" si="3"/>
        <v xml:space="preserve">83    Ненецкий автономный округ </v>
      </c>
      <c r="E130" s="290">
        <v>190</v>
      </c>
      <c r="G130" s="1" t="str">
        <f t="shared" si="4"/>
        <v xml:space="preserve">83    Ненецкий автономный округ </v>
      </c>
    </row>
    <row r="131" spans="2:7" x14ac:dyDescent="0.25">
      <c r="B131" s="8" t="s">
        <v>180</v>
      </c>
      <c r="C131" s="9" t="s">
        <v>146</v>
      </c>
      <c r="D131" s="9" t="str">
        <f t="shared" si="3"/>
        <v xml:space="preserve">86    Ханты-Мансийский автономный округ - Югра </v>
      </c>
      <c r="E131" s="290">
        <v>200</v>
      </c>
      <c r="G131" s="1" t="str">
        <f t="shared" si="4"/>
        <v xml:space="preserve">86    Ханты-Мансийский автономный округ - Югра </v>
      </c>
    </row>
    <row r="132" spans="2:7" x14ac:dyDescent="0.25">
      <c r="B132" s="7">
        <v>87</v>
      </c>
      <c r="C132" s="9" t="s">
        <v>134</v>
      </c>
      <c r="D132" s="9" t="str">
        <f t="shared" si="3"/>
        <v>87    Чукотский автономный округ</v>
      </c>
      <c r="E132" s="290">
        <v>200</v>
      </c>
      <c r="G132" s="1" t="str">
        <f t="shared" si="4"/>
        <v>87    Чукотский автономный округ</v>
      </c>
    </row>
    <row r="133" spans="2:7" x14ac:dyDescent="0.25">
      <c r="B133" s="8" t="s">
        <v>181</v>
      </c>
      <c r="C133" s="9" t="s">
        <v>147</v>
      </c>
      <c r="D133" s="9" t="str">
        <f t="shared" ref="D133:D134" si="5">G133</f>
        <v xml:space="preserve">89    Ямало-Ненецкий автономный округ </v>
      </c>
      <c r="E133" s="290">
        <v>200</v>
      </c>
      <c r="G133" s="1" t="str">
        <f t="shared" si="4"/>
        <v xml:space="preserve">89    Ямало-Ненецкий автономный округ </v>
      </c>
    </row>
    <row r="134" spans="2:7" ht="16.5" thickBot="1" x14ac:dyDescent="0.3">
      <c r="B134" s="283">
        <v>91</v>
      </c>
      <c r="C134" s="285" t="s">
        <v>93</v>
      </c>
      <c r="D134" s="9" t="str">
        <f t="shared" si="5"/>
        <v>91    Республика Крым</v>
      </c>
      <c r="E134" s="291">
        <v>140</v>
      </c>
      <c r="G134" s="1" t="str">
        <f t="shared" si="4"/>
        <v>91    Республика Крым</v>
      </c>
    </row>
    <row r="135" spans="2:7" ht="16.5" thickBot="1" x14ac:dyDescent="0.3">
      <c r="C135" s="16"/>
      <c r="D135" s="271"/>
    </row>
    <row r="136" spans="2:7" ht="16.5" thickBot="1" x14ac:dyDescent="0.3">
      <c r="C136" s="17"/>
      <c r="D136" s="272"/>
    </row>
    <row r="137" spans="2:7" ht="16.5" thickBot="1" x14ac:dyDescent="0.3">
      <c r="C137" s="16"/>
      <c r="D137" s="271"/>
    </row>
    <row r="138" spans="2:7" ht="16.5" thickBot="1" x14ac:dyDescent="0.3">
      <c r="C138" s="16"/>
      <c r="D138" s="271"/>
    </row>
    <row r="139" spans="2:7" ht="16.5" thickBot="1" x14ac:dyDescent="0.3">
      <c r="C139" s="16"/>
      <c r="D139" s="271"/>
    </row>
    <row r="140" spans="2:7" ht="16.5" thickBot="1" x14ac:dyDescent="0.3">
      <c r="C140" s="16"/>
      <c r="D140" s="271"/>
    </row>
    <row r="141" spans="2:7" ht="16.5" thickBot="1" x14ac:dyDescent="0.3">
      <c r="C141" s="16"/>
      <c r="D141" s="271"/>
    </row>
    <row r="142" spans="2:7" ht="16.5" thickBot="1" x14ac:dyDescent="0.3">
      <c r="C142" s="16"/>
      <c r="D142" s="271"/>
    </row>
    <row r="143" spans="2:7" ht="16.5" thickBot="1" x14ac:dyDescent="0.3">
      <c r="C143" s="16"/>
      <c r="D143" s="271"/>
    </row>
    <row r="144" spans="2:7" ht="16.5" thickBot="1" x14ac:dyDescent="0.3">
      <c r="C144" s="16"/>
      <c r="D144" s="271"/>
    </row>
    <row r="145" spans="3:4" ht="16.5" thickBot="1" x14ac:dyDescent="0.3">
      <c r="C145" s="16"/>
      <c r="D145" s="271"/>
    </row>
    <row r="146" spans="3:4" ht="16.5" thickBot="1" x14ac:dyDescent="0.3">
      <c r="C146" s="16"/>
      <c r="D146" s="271"/>
    </row>
    <row r="147" spans="3:4" ht="16.5" thickBot="1" x14ac:dyDescent="0.3">
      <c r="C147" s="16"/>
      <c r="D147" s="271"/>
    </row>
    <row r="148" spans="3:4" ht="16.5" thickBot="1" x14ac:dyDescent="0.3">
      <c r="C148" s="16"/>
      <c r="D148" s="271"/>
    </row>
    <row r="149" spans="3:4" ht="16.5" thickBot="1" x14ac:dyDescent="0.3">
      <c r="C149" s="16"/>
      <c r="D149" s="271"/>
    </row>
    <row r="150" spans="3:4" ht="16.5" thickBot="1" x14ac:dyDescent="0.3">
      <c r="C150" s="16"/>
      <c r="D150" s="271"/>
    </row>
    <row r="151" spans="3:4" ht="16.5" thickBot="1" x14ac:dyDescent="0.3">
      <c r="C151" s="16"/>
      <c r="D151" s="271"/>
    </row>
    <row r="152" spans="3:4" ht="16.5" thickBot="1" x14ac:dyDescent="0.3">
      <c r="C152" s="16"/>
      <c r="D152" s="271"/>
    </row>
    <row r="153" spans="3:4" ht="16.5" thickBot="1" x14ac:dyDescent="0.3">
      <c r="C153" s="16"/>
      <c r="D153" s="271"/>
    </row>
    <row r="154" spans="3:4" ht="16.5" thickBot="1" x14ac:dyDescent="0.3">
      <c r="C154" s="16"/>
      <c r="D154" s="271"/>
    </row>
    <row r="155" spans="3:4" ht="16.5" thickBot="1" x14ac:dyDescent="0.3">
      <c r="C155" s="16"/>
      <c r="D155" s="271"/>
    </row>
    <row r="156" spans="3:4" ht="16.5" thickBot="1" x14ac:dyDescent="0.3">
      <c r="C156" s="16"/>
      <c r="D156" s="271"/>
    </row>
    <row r="157" spans="3:4" ht="16.5" thickBot="1" x14ac:dyDescent="0.3">
      <c r="C157" s="16"/>
      <c r="D157" s="271"/>
    </row>
    <row r="158" spans="3:4" ht="16.5" thickBot="1" x14ac:dyDescent="0.3">
      <c r="C158" s="16"/>
      <c r="D158" s="271"/>
    </row>
    <row r="159" spans="3:4" ht="16.5" thickBot="1" x14ac:dyDescent="0.3">
      <c r="C159" s="16"/>
      <c r="D159" s="271"/>
    </row>
    <row r="160" spans="3:4" ht="16.5" thickBot="1" x14ac:dyDescent="0.3">
      <c r="C160" s="16"/>
      <c r="D160" s="271"/>
    </row>
    <row r="161" spans="3:4" ht="16.5" thickBot="1" x14ac:dyDescent="0.3">
      <c r="C161" s="16"/>
      <c r="D161" s="271"/>
    </row>
    <row r="162" spans="3:4" ht="16.5" thickBot="1" x14ac:dyDescent="0.3">
      <c r="C162" s="16"/>
      <c r="D162" s="271"/>
    </row>
    <row r="163" spans="3:4" ht="16.5" thickBot="1" x14ac:dyDescent="0.3">
      <c r="C163" s="16"/>
      <c r="D163" s="271"/>
    </row>
    <row r="164" spans="3:4" ht="16.5" thickBot="1" x14ac:dyDescent="0.3">
      <c r="C164" s="16"/>
      <c r="D164" s="271"/>
    </row>
    <row r="165" spans="3:4" ht="16.5" thickBot="1" x14ac:dyDescent="0.3">
      <c r="C165" s="16"/>
      <c r="D165" s="271"/>
    </row>
    <row r="166" spans="3:4" ht="16.5" thickBot="1" x14ac:dyDescent="0.3">
      <c r="C166" s="16"/>
      <c r="D166" s="271"/>
    </row>
    <row r="167" spans="3:4" ht="16.5" thickBot="1" x14ac:dyDescent="0.3">
      <c r="C167" s="16"/>
      <c r="D167" s="271"/>
    </row>
    <row r="168" spans="3:4" ht="16.5" thickBot="1" x14ac:dyDescent="0.3">
      <c r="C168" s="18"/>
      <c r="D168" s="273"/>
    </row>
    <row r="169" spans="3:4" ht="16.5" thickBot="1" x14ac:dyDescent="0.3">
      <c r="C169" s="17"/>
      <c r="D169" s="272"/>
    </row>
    <row r="170" spans="3:4" ht="16.5" thickBot="1" x14ac:dyDescent="0.3">
      <c r="C170" s="16"/>
      <c r="D170" s="271"/>
    </row>
    <row r="171" spans="3:4" ht="16.5" thickBot="1" x14ac:dyDescent="0.3">
      <c r="C171" s="16"/>
      <c r="D171" s="271"/>
    </row>
    <row r="172" spans="3:4" ht="16.5" thickBot="1" x14ac:dyDescent="0.3">
      <c r="C172" s="16"/>
      <c r="D172" s="271"/>
    </row>
    <row r="173" spans="3:4" ht="16.5" thickBot="1" x14ac:dyDescent="0.3">
      <c r="C173" s="16"/>
      <c r="D173" s="271"/>
    </row>
    <row r="174" spans="3:4" ht="16.5" thickBot="1" x14ac:dyDescent="0.3">
      <c r="C174" s="16"/>
      <c r="D174" s="271"/>
    </row>
    <row r="175" spans="3:4" ht="16.5" thickBot="1" x14ac:dyDescent="0.3">
      <c r="C175" s="19"/>
      <c r="D175" s="274"/>
    </row>
  </sheetData>
  <sheetProtection password="E8A8" sheet="1" objects="1" scenarios="1"/>
  <sortState ref="A4:E87">
    <sortCondition ref="B3"/>
  </sortState>
  <mergeCells count="2">
    <mergeCell ref="B1:B2"/>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77"/>
  <sheetViews>
    <sheetView showGridLines="0" zoomScale="80" zoomScaleNormal="80" workbookViewId="0">
      <pane xSplit="2" ySplit="10" topLeftCell="C61" activePane="bottomRight" state="frozen"/>
      <selection pane="topRight" activeCell="C1" sqref="C1"/>
      <selection pane="bottomLeft" activeCell="A4" sqref="A4"/>
      <selection pane="bottomRight" activeCell="D66" sqref="D66"/>
    </sheetView>
  </sheetViews>
  <sheetFormatPr defaultColWidth="9.140625" defaultRowHeight="15.75" outlineLevelRow="1" x14ac:dyDescent="0.25"/>
  <cols>
    <col min="1" max="1" width="3" style="1" customWidth="1"/>
    <col min="2" max="2" width="93.7109375" style="1" customWidth="1"/>
    <col min="3" max="3" width="21.7109375" style="1" customWidth="1"/>
    <col min="4" max="4" width="25.140625" style="1" bestFit="1" customWidth="1"/>
    <col min="5" max="5" width="17.85546875" style="1" customWidth="1"/>
    <col min="6" max="7" width="22.42578125" style="1" customWidth="1"/>
    <col min="8" max="8" width="13.28515625" style="21" customWidth="1"/>
    <col min="9" max="9" width="48.42578125" style="1" customWidth="1"/>
    <col min="10" max="16384" width="9.140625" style="1"/>
  </cols>
  <sheetData>
    <row r="1" spans="2:9" x14ac:dyDescent="0.25">
      <c r="B1" s="20" t="s">
        <v>64</v>
      </c>
      <c r="C1" s="307" t="s">
        <v>236</v>
      </c>
      <c r="D1" s="307"/>
      <c r="E1" s="307"/>
      <c r="I1" s="22"/>
    </row>
    <row r="2" spans="2:9" hidden="1" x14ac:dyDescent="0.25">
      <c r="B2" s="263" t="s">
        <v>237</v>
      </c>
      <c r="C2" s="308" t="s">
        <v>239</v>
      </c>
      <c r="D2" s="309"/>
      <c r="E2" s="309"/>
      <c r="F2" s="310"/>
      <c r="I2" s="22"/>
    </row>
    <row r="3" spans="2:9" x14ac:dyDescent="0.25">
      <c r="B3" s="20" t="s">
        <v>65</v>
      </c>
      <c r="C3" s="307"/>
      <c r="D3" s="307"/>
      <c r="E3" s="307"/>
      <c r="I3" s="22"/>
    </row>
    <row r="4" spans="2:9" x14ac:dyDescent="0.25">
      <c r="B4" s="20" t="s">
        <v>62</v>
      </c>
      <c r="C4" s="307" t="s">
        <v>182</v>
      </c>
      <c r="D4" s="307"/>
      <c r="E4" s="307"/>
      <c r="I4" s="22"/>
    </row>
    <row r="5" spans="2:9" x14ac:dyDescent="0.25">
      <c r="B5" s="20" t="s">
        <v>66</v>
      </c>
      <c r="C5" s="307" t="s">
        <v>206</v>
      </c>
      <c r="D5" s="307"/>
      <c r="E5" s="307"/>
      <c r="I5" s="22"/>
    </row>
    <row r="6" spans="2:9" x14ac:dyDescent="0.25">
      <c r="B6" s="20" t="s">
        <v>219</v>
      </c>
      <c r="C6" s="307" t="s">
        <v>267</v>
      </c>
      <c r="D6" s="307"/>
      <c r="E6" s="307"/>
      <c r="I6" s="22"/>
    </row>
    <row r="7" spans="2:9" x14ac:dyDescent="0.25">
      <c r="B7" s="20" t="s">
        <v>63</v>
      </c>
      <c r="C7" s="307">
        <v>20000</v>
      </c>
      <c r="D7" s="307"/>
      <c r="E7" s="307"/>
      <c r="I7" s="22"/>
    </row>
    <row r="9" spans="2:9" ht="16.5" thickBot="1" x14ac:dyDescent="0.3">
      <c r="B9" s="2" t="s">
        <v>55</v>
      </c>
      <c r="C9" s="2"/>
      <c r="D9" s="20" t="s">
        <v>58</v>
      </c>
      <c r="E9" s="23">
        <v>12</v>
      </c>
    </row>
    <row r="10" spans="2:9" ht="47.25" x14ac:dyDescent="0.25">
      <c r="B10" s="179" t="s">
        <v>17</v>
      </c>
      <c r="C10" s="178"/>
      <c r="D10" s="178"/>
      <c r="E10" s="178"/>
      <c r="F10" s="178" t="s">
        <v>240</v>
      </c>
      <c r="G10" s="178" t="s">
        <v>241</v>
      </c>
      <c r="H10" s="178" t="s">
        <v>250</v>
      </c>
      <c r="I10" s="180" t="s">
        <v>16</v>
      </c>
    </row>
    <row r="11" spans="2:9" ht="22.5" customHeight="1" x14ac:dyDescent="0.25">
      <c r="B11" s="181" t="s">
        <v>29</v>
      </c>
      <c r="C11" s="24"/>
      <c r="D11" s="25"/>
      <c r="E11" s="26"/>
      <c r="F11" s="27">
        <f>SUM(F12,F13)</f>
        <v>0</v>
      </c>
      <c r="G11" s="28">
        <f>SUM(G12,G13)</f>
        <v>0</v>
      </c>
      <c r="H11" s="29" t="str">
        <f t="shared" ref="H11:H16" si="0">IF($G$69=0,"",G11/$G$69)</f>
        <v/>
      </c>
      <c r="I11" s="182"/>
    </row>
    <row r="12" spans="2:9" ht="24.75" customHeight="1" outlineLevel="1" x14ac:dyDescent="0.25">
      <c r="B12" s="183" t="s">
        <v>215</v>
      </c>
      <c r="C12" s="30"/>
      <c r="D12" s="31"/>
      <c r="E12" s="32"/>
      <c r="F12" s="33">
        <f>G12/$E$9</f>
        <v>0</v>
      </c>
      <c r="G12" s="33">
        <f>SUM('Расчет ФОТ'!O7:S7)-'Расчет ФОТ'!T7</f>
        <v>0</v>
      </c>
      <c r="H12" s="184" t="str">
        <f t="shared" si="0"/>
        <v/>
      </c>
      <c r="I12" s="185"/>
    </row>
    <row r="13" spans="2:9" ht="22.5" customHeight="1" outlineLevel="1" x14ac:dyDescent="0.25">
      <c r="B13" s="186" t="s">
        <v>23</v>
      </c>
      <c r="C13" s="34"/>
      <c r="D13" s="187"/>
      <c r="E13" s="188"/>
      <c r="F13" s="35">
        <f>G13/$E$9</f>
        <v>0</v>
      </c>
      <c r="G13" s="189">
        <f>SUM(G14:G15)</f>
        <v>0</v>
      </c>
      <c r="H13" s="29" t="str">
        <f t="shared" si="0"/>
        <v/>
      </c>
      <c r="I13" s="190"/>
    </row>
    <row r="14" spans="2:9" outlineLevel="1" x14ac:dyDescent="0.25">
      <c r="B14" s="191" t="s">
        <v>19</v>
      </c>
      <c r="C14" s="36">
        <v>0.13</v>
      </c>
      <c r="D14" s="192"/>
      <c r="E14" s="193"/>
      <c r="F14" s="37">
        <f>G14/$E$9</f>
        <v>0</v>
      </c>
      <c r="G14" s="46">
        <f>'Расчет ФОТ'!T7</f>
        <v>0</v>
      </c>
      <c r="H14" s="89" t="str">
        <f t="shared" si="0"/>
        <v/>
      </c>
      <c r="I14" s="190"/>
    </row>
    <row r="15" spans="2:9" ht="16.5" outlineLevel="1" thickBot="1" x14ac:dyDescent="0.3">
      <c r="B15" s="267" t="s">
        <v>288</v>
      </c>
      <c r="C15" s="268">
        <v>0.30499999999999999</v>
      </c>
      <c r="D15" s="39"/>
      <c r="E15" s="40"/>
      <c r="F15" s="41">
        <f>G15/$E$9</f>
        <v>0</v>
      </c>
      <c r="G15" s="40">
        <f>'Расчет ФОТ'!U7</f>
        <v>0</v>
      </c>
      <c r="H15" s="269" t="str">
        <f t="shared" si="0"/>
        <v/>
      </c>
      <c r="I15" s="60"/>
    </row>
    <row r="16" spans="2:9" ht="21.75" customHeight="1" x14ac:dyDescent="0.25">
      <c r="B16" s="195" t="s">
        <v>8</v>
      </c>
      <c r="C16" s="265" t="s">
        <v>18</v>
      </c>
      <c r="D16" s="266" t="s">
        <v>30</v>
      </c>
      <c r="E16" s="196"/>
      <c r="F16" s="35">
        <f>SUM(F17:F20)</f>
        <v>0</v>
      </c>
      <c r="G16" s="189">
        <f>SUM(G17:G20)</f>
        <v>0</v>
      </c>
      <c r="H16" s="29" t="str">
        <f t="shared" si="0"/>
        <v/>
      </c>
      <c r="I16" s="57"/>
    </row>
    <row r="17" spans="2:9" outlineLevel="1" x14ac:dyDescent="0.25">
      <c r="B17" s="197" t="s">
        <v>7</v>
      </c>
      <c r="C17" s="44"/>
      <c r="D17" s="45"/>
      <c r="E17" s="56"/>
      <c r="F17" s="37">
        <f>G17/$E$9</f>
        <v>0</v>
      </c>
      <c r="G17" s="46">
        <f>C17*D17</f>
        <v>0</v>
      </c>
      <c r="H17" s="38"/>
      <c r="I17" s="57"/>
    </row>
    <row r="18" spans="2:9" outlineLevel="1" x14ac:dyDescent="0.25">
      <c r="B18" s="197" t="s">
        <v>242</v>
      </c>
      <c r="C18" s="44"/>
      <c r="D18" s="45"/>
      <c r="E18" s="56"/>
      <c r="F18" s="37">
        <f t="shared" ref="F18:F19" si="1">G18/$E$9</f>
        <v>0</v>
      </c>
      <c r="G18" s="46">
        <f t="shared" ref="G18:G19" si="2">C18*D18</f>
        <v>0</v>
      </c>
      <c r="H18" s="38"/>
      <c r="I18" s="57"/>
    </row>
    <row r="19" spans="2:9" outlineLevel="1" x14ac:dyDescent="0.25">
      <c r="B19" s="197" t="s">
        <v>243</v>
      </c>
      <c r="C19" s="44"/>
      <c r="D19" s="45"/>
      <c r="E19" s="56"/>
      <c r="F19" s="37">
        <f t="shared" si="1"/>
        <v>0</v>
      </c>
      <c r="G19" s="46">
        <f t="shared" si="2"/>
        <v>0</v>
      </c>
      <c r="H19" s="38"/>
      <c r="I19" s="57"/>
    </row>
    <row r="20" spans="2:9" ht="16.5" outlineLevel="1" thickBot="1" x14ac:dyDescent="0.3">
      <c r="B20" s="198" t="s">
        <v>6</v>
      </c>
      <c r="C20" s="44"/>
      <c r="D20" s="45"/>
      <c r="E20" s="47"/>
      <c r="F20" s="37">
        <f>G20/$E$9</f>
        <v>0</v>
      </c>
      <c r="G20" s="46">
        <f>C20*D20</f>
        <v>0</v>
      </c>
      <c r="H20" s="48"/>
      <c r="I20" s="60"/>
    </row>
    <row r="21" spans="2:9" ht="22.5" customHeight="1" x14ac:dyDescent="0.25">
      <c r="B21" s="49" t="s">
        <v>1</v>
      </c>
      <c r="C21" s="42" t="s">
        <v>18</v>
      </c>
      <c r="D21" s="43" t="s">
        <v>30</v>
      </c>
      <c r="E21" s="50"/>
      <c r="F21" s="51">
        <f>SUM(F22:F29)</f>
        <v>0</v>
      </c>
      <c r="G21" s="52">
        <f>SUM(G22:G29)</f>
        <v>0</v>
      </c>
      <c r="H21" s="29" t="str">
        <f>IF($G$69=0,"",G21/$G$69)</f>
        <v/>
      </c>
      <c r="I21" s="54"/>
    </row>
    <row r="22" spans="2:9" outlineLevel="1" x14ac:dyDescent="0.25">
      <c r="B22" s="55" t="s">
        <v>31</v>
      </c>
      <c r="C22" s="44"/>
      <c r="D22" s="45"/>
      <c r="E22" s="56"/>
      <c r="F22" s="37">
        <f>G22/$E$9</f>
        <v>0</v>
      </c>
      <c r="G22" s="46">
        <f>C22*D22</f>
        <v>0</v>
      </c>
      <c r="H22" s="38"/>
      <c r="I22" s="57"/>
    </row>
    <row r="23" spans="2:9" outlineLevel="1" x14ac:dyDescent="0.25">
      <c r="B23" s="55" t="s">
        <v>32</v>
      </c>
      <c r="C23" s="44"/>
      <c r="D23" s="45"/>
      <c r="E23" s="56"/>
      <c r="F23" s="37">
        <f>G23/$E$9</f>
        <v>0</v>
      </c>
      <c r="G23" s="46">
        <f>C23*D23</f>
        <v>0</v>
      </c>
      <c r="H23" s="38"/>
      <c r="I23" s="57"/>
    </row>
    <row r="24" spans="2:9" outlineLevel="1" x14ac:dyDescent="0.25">
      <c r="B24" s="55" t="s">
        <v>33</v>
      </c>
      <c r="C24" s="44"/>
      <c r="D24" s="45"/>
      <c r="E24" s="56"/>
      <c r="F24" s="37">
        <f t="shared" ref="F24:F28" si="3">G24/$E$9</f>
        <v>0</v>
      </c>
      <c r="G24" s="46">
        <f t="shared" ref="G24:G28" si="4">C24*D24</f>
        <v>0</v>
      </c>
      <c r="H24" s="38"/>
      <c r="I24" s="57"/>
    </row>
    <row r="25" spans="2:9" outlineLevel="1" x14ac:dyDescent="0.25">
      <c r="B25" s="55" t="s">
        <v>268</v>
      </c>
      <c r="C25" s="44"/>
      <c r="D25" s="45"/>
      <c r="E25" s="56"/>
      <c r="F25" s="37">
        <f t="shared" si="3"/>
        <v>0</v>
      </c>
      <c r="G25" s="46">
        <f t="shared" si="4"/>
        <v>0</v>
      </c>
      <c r="H25" s="38"/>
      <c r="I25" s="57"/>
    </row>
    <row r="26" spans="2:9" outlineLevel="1" x14ac:dyDescent="0.25">
      <c r="B26" s="55" t="s">
        <v>269</v>
      </c>
      <c r="C26" s="44"/>
      <c r="D26" s="45"/>
      <c r="E26" s="56"/>
      <c r="F26" s="37">
        <f t="shared" si="3"/>
        <v>0</v>
      </c>
      <c r="G26" s="46">
        <f t="shared" si="4"/>
        <v>0</v>
      </c>
      <c r="H26" s="38"/>
      <c r="I26" s="57"/>
    </row>
    <row r="27" spans="2:9" outlineLevel="1" x14ac:dyDescent="0.25">
      <c r="B27" s="55" t="s">
        <v>270</v>
      </c>
      <c r="C27" s="44"/>
      <c r="D27" s="45"/>
      <c r="E27" s="56"/>
      <c r="F27" s="37">
        <f t="shared" si="3"/>
        <v>0</v>
      </c>
      <c r="G27" s="46">
        <f t="shared" si="4"/>
        <v>0</v>
      </c>
      <c r="H27" s="38"/>
      <c r="I27" s="57"/>
    </row>
    <row r="28" spans="2:9" outlineLevel="1" x14ac:dyDescent="0.25">
      <c r="B28" s="55" t="s">
        <v>271</v>
      </c>
      <c r="C28" s="44"/>
      <c r="D28" s="45"/>
      <c r="E28" s="56"/>
      <c r="F28" s="37">
        <f t="shared" si="3"/>
        <v>0</v>
      </c>
      <c r="G28" s="46">
        <f t="shared" si="4"/>
        <v>0</v>
      </c>
      <c r="H28" s="38"/>
      <c r="I28" s="57"/>
    </row>
    <row r="29" spans="2:9" ht="16.5" outlineLevel="1" thickBot="1" x14ac:dyDescent="0.3">
      <c r="B29" s="55" t="s">
        <v>272</v>
      </c>
      <c r="C29" s="58"/>
      <c r="D29" s="59"/>
      <c r="E29" s="47"/>
      <c r="F29" s="37">
        <f>G29/$E$9</f>
        <v>0</v>
      </c>
      <c r="G29" s="46">
        <f>C29*D29</f>
        <v>0</v>
      </c>
      <c r="H29" s="48"/>
      <c r="I29" s="60"/>
    </row>
    <row r="30" spans="2:9" ht="22.5" customHeight="1" x14ac:dyDescent="0.25">
      <c r="B30" s="49" t="s">
        <v>2</v>
      </c>
      <c r="C30" s="42" t="s">
        <v>18</v>
      </c>
      <c r="D30" s="43" t="s">
        <v>30</v>
      </c>
      <c r="E30" s="50"/>
      <c r="F30" s="51">
        <f>SUM(F31:F38)</f>
        <v>0</v>
      </c>
      <c r="G30" s="52">
        <f>SUM(G31:G38)</f>
        <v>0</v>
      </c>
      <c r="H30" s="29" t="str">
        <f>IF($G$69=0,"",G30/$G$69)</f>
        <v/>
      </c>
      <c r="I30" s="54"/>
    </row>
    <row r="31" spans="2:9" ht="18" customHeight="1" outlineLevel="1" x14ac:dyDescent="0.25">
      <c r="B31" s="55" t="s">
        <v>39</v>
      </c>
      <c r="C31" s="44"/>
      <c r="D31" s="45"/>
      <c r="E31" s="56"/>
      <c r="F31" s="37">
        <f>G31/$E$9</f>
        <v>0</v>
      </c>
      <c r="G31" s="46">
        <f>C31*D31</f>
        <v>0</v>
      </c>
      <c r="H31" s="38"/>
      <c r="I31" s="57"/>
    </row>
    <row r="32" spans="2:9" ht="18" customHeight="1" outlineLevel="1" x14ac:dyDescent="0.25">
      <c r="B32" s="55" t="s">
        <v>34</v>
      </c>
      <c r="C32" s="44"/>
      <c r="D32" s="45"/>
      <c r="E32" s="56"/>
      <c r="F32" s="37">
        <f t="shared" ref="F32:F37" si="5">G32/$E$9</f>
        <v>0</v>
      </c>
      <c r="G32" s="46">
        <f t="shared" ref="G32:G37" si="6">C32*D32</f>
        <v>0</v>
      </c>
      <c r="H32" s="38"/>
      <c r="I32" s="57"/>
    </row>
    <row r="33" spans="2:9" ht="18" customHeight="1" outlineLevel="1" x14ac:dyDescent="0.25">
      <c r="B33" s="55" t="s">
        <v>244</v>
      </c>
      <c r="C33" s="44"/>
      <c r="D33" s="45"/>
      <c r="E33" s="56"/>
      <c r="F33" s="37">
        <f t="shared" ref="F33:F36" si="7">G33/$E$9</f>
        <v>0</v>
      </c>
      <c r="G33" s="46">
        <f t="shared" ref="G33:G36" si="8">C33*D33</f>
        <v>0</v>
      </c>
      <c r="H33" s="38"/>
      <c r="I33" s="57"/>
    </row>
    <row r="34" spans="2:9" ht="18" customHeight="1" outlineLevel="1" x14ac:dyDescent="0.25">
      <c r="B34" s="55" t="s">
        <v>245</v>
      </c>
      <c r="C34" s="44"/>
      <c r="D34" s="45"/>
      <c r="E34" s="56"/>
      <c r="F34" s="37">
        <f t="shared" si="7"/>
        <v>0</v>
      </c>
      <c r="G34" s="46">
        <f t="shared" si="8"/>
        <v>0</v>
      </c>
      <c r="H34" s="38"/>
      <c r="I34" s="57"/>
    </row>
    <row r="35" spans="2:9" ht="18" customHeight="1" outlineLevel="1" x14ac:dyDescent="0.25">
      <c r="B35" s="55" t="s">
        <v>273</v>
      </c>
      <c r="C35" s="44"/>
      <c r="D35" s="45"/>
      <c r="E35" s="56"/>
      <c r="F35" s="37">
        <f t="shared" si="7"/>
        <v>0</v>
      </c>
      <c r="G35" s="46">
        <f t="shared" si="8"/>
        <v>0</v>
      </c>
      <c r="H35" s="38"/>
      <c r="I35" s="57"/>
    </row>
    <row r="36" spans="2:9" ht="18" customHeight="1" outlineLevel="1" x14ac:dyDescent="0.25">
      <c r="B36" s="55" t="s">
        <v>274</v>
      </c>
      <c r="C36" s="44"/>
      <c r="D36" s="45"/>
      <c r="E36" s="56"/>
      <c r="F36" s="37">
        <f t="shared" si="7"/>
        <v>0</v>
      </c>
      <c r="G36" s="46">
        <f t="shared" si="8"/>
        <v>0</v>
      </c>
      <c r="H36" s="38"/>
      <c r="I36" s="57"/>
    </row>
    <row r="37" spans="2:9" ht="18" customHeight="1" outlineLevel="1" x14ac:dyDescent="0.25">
      <c r="B37" s="55" t="s">
        <v>275</v>
      </c>
      <c r="C37" s="44"/>
      <c r="D37" s="45"/>
      <c r="E37" s="56"/>
      <c r="F37" s="37">
        <f t="shared" si="5"/>
        <v>0</v>
      </c>
      <c r="G37" s="46">
        <f t="shared" si="6"/>
        <v>0</v>
      </c>
      <c r="H37" s="38"/>
      <c r="I37" s="57"/>
    </row>
    <row r="38" spans="2:9" ht="18" customHeight="1" outlineLevel="1" thickBot="1" x14ac:dyDescent="0.3">
      <c r="B38" s="55" t="s">
        <v>276</v>
      </c>
      <c r="C38" s="44"/>
      <c r="D38" s="45"/>
      <c r="E38" s="56"/>
      <c r="F38" s="37">
        <f>G38/$E$9</f>
        <v>0</v>
      </c>
      <c r="G38" s="46">
        <f>C38*D38</f>
        <v>0</v>
      </c>
      <c r="H38" s="48"/>
      <c r="I38" s="60"/>
    </row>
    <row r="39" spans="2:9" x14ac:dyDescent="0.25">
      <c r="B39" s="303" t="s">
        <v>3</v>
      </c>
      <c r="C39" s="61"/>
      <c r="D39" s="61"/>
      <c r="E39" s="62"/>
      <c r="F39" s="51">
        <f>SUM(F41:F47)</f>
        <v>0</v>
      </c>
      <c r="G39" s="63">
        <f>SUM(G41:G47)</f>
        <v>0</v>
      </c>
      <c r="H39" s="53" t="str">
        <f>IF($G$69=0,"",G39/$G$69)</f>
        <v/>
      </c>
      <c r="I39" s="199"/>
    </row>
    <row r="40" spans="2:9" ht="47.25" x14ac:dyDescent="0.25">
      <c r="B40" s="304"/>
      <c r="C40" s="7" t="s">
        <v>18</v>
      </c>
      <c r="D40" s="14" t="s">
        <v>30</v>
      </c>
      <c r="E40" s="14" t="s">
        <v>213</v>
      </c>
      <c r="F40" s="64"/>
      <c r="G40" s="65"/>
      <c r="H40" s="200"/>
      <c r="I40" s="305"/>
    </row>
    <row r="41" spans="2:9" ht="31.5" outlineLevel="1" x14ac:dyDescent="0.25">
      <c r="B41" s="66" t="s">
        <v>42</v>
      </c>
      <c r="C41" s="67"/>
      <c r="D41" s="23"/>
      <c r="E41" s="23">
        <v>60</v>
      </c>
      <c r="F41" s="37">
        <f t="shared" ref="F41:F47" si="9">D41/E41*C41</f>
        <v>0</v>
      </c>
      <c r="G41" s="68">
        <f t="shared" ref="G41:G47" si="10">F41*$E$9</f>
        <v>0</v>
      </c>
      <c r="H41" s="200"/>
      <c r="I41" s="305"/>
    </row>
    <row r="42" spans="2:9" ht="31.5" outlineLevel="1" x14ac:dyDescent="0.25">
      <c r="B42" s="66" t="s">
        <v>210</v>
      </c>
      <c r="C42" s="67"/>
      <c r="D42" s="23"/>
      <c r="E42" s="23">
        <v>24</v>
      </c>
      <c r="F42" s="37">
        <f t="shared" si="9"/>
        <v>0</v>
      </c>
      <c r="G42" s="68">
        <f t="shared" si="10"/>
        <v>0</v>
      </c>
      <c r="H42" s="200"/>
      <c r="I42" s="305"/>
    </row>
    <row r="43" spans="2:9" ht="47.25" outlineLevel="1" x14ac:dyDescent="0.25">
      <c r="B43" s="66" t="s">
        <v>211</v>
      </c>
      <c r="C43" s="67"/>
      <c r="D43" s="23"/>
      <c r="E43" s="23">
        <v>36</v>
      </c>
      <c r="F43" s="37">
        <f t="shared" si="9"/>
        <v>0</v>
      </c>
      <c r="G43" s="68">
        <f t="shared" si="10"/>
        <v>0</v>
      </c>
      <c r="H43" s="200"/>
      <c r="I43" s="305"/>
    </row>
    <row r="44" spans="2:9" ht="31.5" outlineLevel="1" x14ac:dyDescent="0.25">
      <c r="B44" s="66" t="s">
        <v>43</v>
      </c>
      <c r="C44" s="67"/>
      <c r="D44" s="23"/>
      <c r="E44" s="23">
        <v>84</v>
      </c>
      <c r="F44" s="37">
        <f t="shared" si="9"/>
        <v>0</v>
      </c>
      <c r="G44" s="68">
        <f t="shared" si="10"/>
        <v>0</v>
      </c>
      <c r="H44" s="200"/>
      <c r="I44" s="305"/>
    </row>
    <row r="45" spans="2:9" ht="47.25" outlineLevel="1" x14ac:dyDescent="0.25">
      <c r="B45" s="66" t="s">
        <v>45</v>
      </c>
      <c r="C45" s="67"/>
      <c r="D45" s="23"/>
      <c r="E45" s="23">
        <v>84</v>
      </c>
      <c r="F45" s="37">
        <f t="shared" si="9"/>
        <v>0</v>
      </c>
      <c r="G45" s="68">
        <f t="shared" si="10"/>
        <v>0</v>
      </c>
      <c r="H45" s="200"/>
      <c r="I45" s="305"/>
    </row>
    <row r="46" spans="2:9" ht="47.25" outlineLevel="1" x14ac:dyDescent="0.25">
      <c r="B46" s="66" t="s">
        <v>44</v>
      </c>
      <c r="C46" s="67"/>
      <c r="D46" s="23"/>
      <c r="E46" s="23">
        <v>84</v>
      </c>
      <c r="F46" s="37">
        <f t="shared" si="9"/>
        <v>0</v>
      </c>
      <c r="G46" s="68">
        <f t="shared" si="10"/>
        <v>0</v>
      </c>
      <c r="H46" s="200"/>
      <c r="I46" s="305"/>
    </row>
    <row r="47" spans="2:9" ht="32.25" outlineLevel="1" thickBot="1" x14ac:dyDescent="0.3">
      <c r="B47" s="69" t="s">
        <v>212</v>
      </c>
      <c r="C47" s="70"/>
      <c r="D47" s="71"/>
      <c r="E47" s="71">
        <v>36</v>
      </c>
      <c r="F47" s="37">
        <f t="shared" si="9"/>
        <v>0</v>
      </c>
      <c r="G47" s="68">
        <f t="shared" si="10"/>
        <v>0</v>
      </c>
      <c r="H47" s="201"/>
      <c r="I47" s="306"/>
    </row>
    <row r="48" spans="2:9" ht="24.75" customHeight="1" thickBot="1" x14ac:dyDescent="0.3">
      <c r="B48" s="72" t="s">
        <v>35</v>
      </c>
      <c r="C48" s="73"/>
      <c r="D48" s="74"/>
      <c r="E48" s="75"/>
      <c r="F48" s="76">
        <f>G48/$E$9</f>
        <v>0</v>
      </c>
      <c r="G48" s="77">
        <v>0</v>
      </c>
      <c r="H48" s="89" t="str">
        <f>IF($G$69=0,"",G48/$G$69)</f>
        <v/>
      </c>
      <c r="I48" s="79"/>
    </row>
    <row r="49" spans="2:9" ht="22.5" customHeight="1" x14ac:dyDescent="0.25">
      <c r="B49" s="195" t="s">
        <v>4</v>
      </c>
      <c r="C49" s="7" t="s">
        <v>18</v>
      </c>
      <c r="D49" s="14" t="s">
        <v>51</v>
      </c>
      <c r="E49" s="196"/>
      <c r="F49" s="64">
        <f>SUM(F50:F54)</f>
        <v>0</v>
      </c>
      <c r="G49" s="202">
        <f>SUM(G50:G54)</f>
        <v>0</v>
      </c>
      <c r="H49" s="78" t="str">
        <f>IF($G$69=0,"",G49/$G$69)</f>
        <v/>
      </c>
      <c r="I49" s="194"/>
    </row>
    <row r="50" spans="2:9" outlineLevel="1" x14ac:dyDescent="0.25">
      <c r="B50" s="55" t="s">
        <v>9</v>
      </c>
      <c r="C50" s="203"/>
      <c r="D50" s="204"/>
      <c r="E50" s="56"/>
      <c r="F50" s="37">
        <f t="shared" ref="F50:F62" si="11">G50/$E$9</f>
        <v>0</v>
      </c>
      <c r="G50" s="46">
        <f>D50*C50</f>
        <v>0</v>
      </c>
      <c r="H50" s="38"/>
      <c r="I50" s="194"/>
    </row>
    <row r="51" spans="2:9" outlineLevel="1" x14ac:dyDescent="0.25">
      <c r="B51" s="55" t="s">
        <v>10</v>
      </c>
      <c r="C51" s="203"/>
      <c r="D51" s="204"/>
      <c r="E51" s="56"/>
      <c r="F51" s="37">
        <f t="shared" si="11"/>
        <v>0</v>
      </c>
      <c r="G51" s="46">
        <f>D51*C51</f>
        <v>0</v>
      </c>
      <c r="H51" s="38"/>
      <c r="I51" s="194"/>
    </row>
    <row r="52" spans="2:9" outlineLevel="1" x14ac:dyDescent="0.25">
      <c r="B52" s="55" t="s">
        <v>11</v>
      </c>
      <c r="C52" s="203"/>
      <c r="D52" s="204"/>
      <c r="E52" s="56"/>
      <c r="F52" s="37">
        <f t="shared" si="11"/>
        <v>0</v>
      </c>
      <c r="G52" s="46">
        <f>D52*C52</f>
        <v>0</v>
      </c>
      <c r="H52" s="38"/>
      <c r="I52" s="194"/>
    </row>
    <row r="53" spans="2:9" outlineLevel="1" x14ac:dyDescent="0.25">
      <c r="B53" s="55" t="s">
        <v>53</v>
      </c>
      <c r="C53" s="203"/>
      <c r="D53" s="204"/>
      <c r="E53" s="56"/>
      <c r="F53" s="37">
        <f t="shared" si="11"/>
        <v>0</v>
      </c>
      <c r="G53" s="46">
        <f>D53*C53</f>
        <v>0</v>
      </c>
      <c r="H53" s="38"/>
      <c r="I53" s="194"/>
    </row>
    <row r="54" spans="2:9" outlineLevel="1" x14ac:dyDescent="0.25">
      <c r="B54" s="55" t="s">
        <v>54</v>
      </c>
      <c r="C54" s="203"/>
      <c r="D54" s="204"/>
      <c r="E54" s="56"/>
      <c r="F54" s="37">
        <f t="shared" si="11"/>
        <v>0</v>
      </c>
      <c r="G54" s="46">
        <f>D54*C54</f>
        <v>0</v>
      </c>
      <c r="H54" s="205"/>
      <c r="I54" s="194"/>
    </row>
    <row r="55" spans="2:9" ht="22.5" customHeight="1" x14ac:dyDescent="0.25">
      <c r="B55" s="181" t="s">
        <v>5</v>
      </c>
      <c r="C55" s="80"/>
      <c r="D55" s="80"/>
      <c r="E55" s="80"/>
      <c r="F55" s="33">
        <f t="shared" si="11"/>
        <v>0</v>
      </c>
      <c r="G55" s="81">
        <v>0</v>
      </c>
      <c r="H55" s="82" t="str">
        <f t="shared" ref="H55:H67" si="12">IF($G$69=0,"",G55/$G$69)</f>
        <v/>
      </c>
      <c r="I55" s="206"/>
    </row>
    <row r="56" spans="2:9" ht="22.5" customHeight="1" x14ac:dyDescent="0.25">
      <c r="B56" s="181" t="s">
        <v>36</v>
      </c>
      <c r="C56" s="80"/>
      <c r="D56" s="80"/>
      <c r="E56" s="80"/>
      <c r="F56" s="33">
        <f t="shared" si="11"/>
        <v>0</v>
      </c>
      <c r="G56" s="81">
        <v>0</v>
      </c>
      <c r="H56" s="82" t="str">
        <f t="shared" si="12"/>
        <v/>
      </c>
      <c r="I56" s="206"/>
    </row>
    <row r="57" spans="2:9" x14ac:dyDescent="0.25">
      <c r="B57" s="181" t="s">
        <v>40</v>
      </c>
      <c r="C57" s="80"/>
      <c r="D57" s="80"/>
      <c r="E57" s="80"/>
      <c r="F57" s="33">
        <f t="shared" si="11"/>
        <v>0</v>
      </c>
      <c r="G57" s="81">
        <v>0</v>
      </c>
      <c r="H57" s="82" t="str">
        <f t="shared" si="12"/>
        <v/>
      </c>
      <c r="I57" s="207"/>
    </row>
    <row r="58" spans="2:9" x14ac:dyDescent="0.25">
      <c r="B58" s="181" t="s">
        <v>52</v>
      </c>
      <c r="C58" s="80"/>
      <c r="D58" s="80"/>
      <c r="E58" s="80"/>
      <c r="F58" s="33">
        <f t="shared" si="11"/>
        <v>0</v>
      </c>
      <c r="G58" s="81">
        <v>0</v>
      </c>
      <c r="H58" s="82" t="str">
        <f t="shared" si="12"/>
        <v/>
      </c>
      <c r="I58" s="208"/>
    </row>
    <row r="59" spans="2:9" x14ac:dyDescent="0.25">
      <c r="B59" s="181" t="s">
        <v>13</v>
      </c>
      <c r="C59" s="80"/>
      <c r="D59" s="80"/>
      <c r="E59" s="80"/>
      <c r="F59" s="33">
        <f t="shared" si="11"/>
        <v>0</v>
      </c>
      <c r="G59" s="81">
        <v>0</v>
      </c>
      <c r="H59" s="82" t="str">
        <f t="shared" si="12"/>
        <v/>
      </c>
      <c r="I59" s="207"/>
    </row>
    <row r="60" spans="2:9" x14ac:dyDescent="0.25">
      <c r="B60" s="209" t="s">
        <v>12</v>
      </c>
      <c r="C60" s="83"/>
      <c r="D60" s="83"/>
      <c r="E60" s="83"/>
      <c r="F60" s="84">
        <f t="shared" si="11"/>
        <v>0</v>
      </c>
      <c r="G60" s="85">
        <v>0</v>
      </c>
      <c r="H60" s="82" t="str">
        <f t="shared" si="12"/>
        <v/>
      </c>
      <c r="I60" s="210"/>
    </row>
    <row r="61" spans="2:9" x14ac:dyDescent="0.25">
      <c r="B61" s="211"/>
      <c r="C61" s="23"/>
      <c r="D61" s="23"/>
      <c r="E61" s="23"/>
      <c r="F61" s="84">
        <f t="shared" si="11"/>
        <v>0</v>
      </c>
      <c r="G61" s="23"/>
      <c r="H61" s="82" t="str">
        <f t="shared" si="12"/>
        <v/>
      </c>
      <c r="I61" s="212"/>
    </row>
    <row r="62" spans="2:9" ht="16.5" thickBot="1" x14ac:dyDescent="0.3">
      <c r="B62" s="213"/>
      <c r="C62" s="86"/>
      <c r="D62" s="86"/>
      <c r="E62" s="86"/>
      <c r="F62" s="87">
        <f t="shared" si="11"/>
        <v>0</v>
      </c>
      <c r="G62" s="86"/>
      <c r="H62" s="88" t="str">
        <f t="shared" si="12"/>
        <v/>
      </c>
      <c r="I62" s="214"/>
    </row>
    <row r="63" spans="2:9" ht="55.5" customHeight="1" thickBot="1" x14ac:dyDescent="0.3">
      <c r="B63" s="215" t="s">
        <v>25</v>
      </c>
      <c r="C63" s="216"/>
      <c r="D63" s="217"/>
      <c r="E63" s="218"/>
      <c r="F63" s="219">
        <f>SUM(F11,F16,F21,F30,F39,F48,F49,F55,F56,F57,F58,F59,F60,F61:F62)</f>
        <v>0</v>
      </c>
      <c r="G63" s="219">
        <f>SUM(G11,G16,G21,G30,G39,G48,G49,G55,G56,G57,G58,G59,G60,G61:G62)</f>
        <v>0</v>
      </c>
      <c r="H63" s="78" t="str">
        <f t="shared" si="12"/>
        <v/>
      </c>
      <c r="I63" s="220"/>
    </row>
    <row r="64" spans="2:9" ht="48" thickBot="1" x14ac:dyDescent="0.3">
      <c r="B64" s="221" t="s">
        <v>21</v>
      </c>
      <c r="C64" s="90" t="s">
        <v>48</v>
      </c>
      <c r="D64" s="91">
        <v>9.2999999999999999E-2</v>
      </c>
      <c r="E64" s="92" t="s">
        <v>47</v>
      </c>
      <c r="F64" s="93">
        <f>G64/$E$9</f>
        <v>0</v>
      </c>
      <c r="G64" s="94">
        <f>G63*D64</f>
        <v>0</v>
      </c>
      <c r="H64" s="82" t="str">
        <f t="shared" si="12"/>
        <v/>
      </c>
      <c r="I64" s="208"/>
    </row>
    <row r="65" spans="2:10" ht="54" customHeight="1" thickBot="1" x14ac:dyDescent="0.3">
      <c r="B65" s="222" t="s">
        <v>46</v>
      </c>
      <c r="C65" s="90" t="s">
        <v>49</v>
      </c>
      <c r="D65" s="95">
        <v>0.16</v>
      </c>
      <c r="E65" s="96">
        <v>30</v>
      </c>
      <c r="F65" s="97">
        <f>G65/$E$9</f>
        <v>0</v>
      </c>
      <c r="G65" s="98">
        <f>-PMT(D65/12,$E$9,(G11+G16+G39+G48+G49+G55+G56+G57+G58+G59+G60+G61+G62)/365*E65+SUMPRODUCT(C41:C47,D41:D47)*1.2+G21*1.2+G30*1.2)*$E$9-((G11+G16+G39+G48+G49+G55+G56+G57+G58+G59+G60+G61+G62)/365*E65+SUMPRODUCT(C41:C47,D41:D47)*1.2+G21*1.2+G30*1.2)</f>
        <v>0</v>
      </c>
      <c r="H65" s="88" t="str">
        <f t="shared" si="12"/>
        <v/>
      </c>
      <c r="I65" s="223"/>
    </row>
    <row r="66" spans="2:10" ht="21" customHeight="1" thickBot="1" x14ac:dyDescent="0.3">
      <c r="B66" s="224" t="s">
        <v>26</v>
      </c>
      <c r="C66" s="225"/>
      <c r="D66" s="226"/>
      <c r="E66" s="227"/>
      <c r="F66" s="219">
        <f>SUM(F63:F65)</f>
        <v>0</v>
      </c>
      <c r="G66" s="219">
        <f>SUM(G63:G65)</f>
        <v>0</v>
      </c>
      <c r="H66" s="53" t="str">
        <f t="shared" si="12"/>
        <v/>
      </c>
      <c r="I66" s="228"/>
      <c r="J66" s="99"/>
    </row>
    <row r="67" spans="2:10" ht="66.75" customHeight="1" thickBot="1" x14ac:dyDescent="0.3">
      <c r="B67" s="229" t="s">
        <v>27</v>
      </c>
      <c r="C67" s="90" t="s">
        <v>50</v>
      </c>
      <c r="D67" s="95">
        <v>3.2000000000000001E-2</v>
      </c>
      <c r="E67" s="100"/>
      <c r="F67" s="33">
        <f>G67/$E$9</f>
        <v>0</v>
      </c>
      <c r="G67" s="32">
        <f>G66*D67</f>
        <v>0</v>
      </c>
      <c r="H67" s="82" t="str">
        <f t="shared" si="12"/>
        <v/>
      </c>
      <c r="I67" s="208"/>
    </row>
    <row r="68" spans="2:10" ht="16.5" thickBot="1" x14ac:dyDescent="0.3">
      <c r="B68" s="230" t="s">
        <v>183</v>
      </c>
      <c r="C68" s="231">
        <v>0.2</v>
      </c>
      <c r="D68" s="39"/>
      <c r="E68" s="232"/>
      <c r="F68" s="87">
        <f>F67*C68</f>
        <v>0</v>
      </c>
      <c r="G68" s="233">
        <f>G67*C68</f>
        <v>0</v>
      </c>
      <c r="H68" s="88"/>
      <c r="I68" s="223"/>
    </row>
    <row r="69" spans="2:10" ht="22.5" customHeight="1" thickBot="1" x14ac:dyDescent="0.3">
      <c r="B69" s="234" t="s">
        <v>20</v>
      </c>
      <c r="C69" s="235"/>
      <c r="D69" s="236"/>
      <c r="E69" s="237"/>
      <c r="F69" s="238">
        <f>SUM(F66:F67)</f>
        <v>0</v>
      </c>
      <c r="G69" s="238">
        <f>SUM(G66:G67)</f>
        <v>0</v>
      </c>
      <c r="H69" s="239"/>
      <c r="I69" s="240"/>
    </row>
    <row r="70" spans="2:10" ht="22.5" customHeight="1" x14ac:dyDescent="0.25">
      <c r="B70" s="241" t="s">
        <v>24</v>
      </c>
      <c r="C70" s="242">
        <v>0.2</v>
      </c>
      <c r="D70" s="243"/>
      <c r="E70" s="244"/>
      <c r="F70" s="245">
        <f>F69*C70</f>
        <v>0</v>
      </c>
      <c r="G70" s="246">
        <f>G69*C70</f>
        <v>0</v>
      </c>
      <c r="H70" s="247"/>
      <c r="I70" s="248"/>
    </row>
    <row r="71" spans="2:10" ht="25.5" customHeight="1" thickBot="1" x14ac:dyDescent="0.3">
      <c r="B71" s="249" t="s">
        <v>41</v>
      </c>
      <c r="C71" s="250"/>
      <c r="D71" s="250"/>
      <c r="E71" s="251"/>
      <c r="F71" s="252">
        <f>SUM(F69:F70)</f>
        <v>0</v>
      </c>
      <c r="G71" s="252">
        <f>SUM(G69:G70)</f>
        <v>0</v>
      </c>
      <c r="H71" s="253"/>
      <c r="I71" s="254"/>
    </row>
    <row r="73" spans="2:10" x14ac:dyDescent="0.25">
      <c r="G73" s="101"/>
    </row>
    <row r="76" spans="2:10" x14ac:dyDescent="0.25">
      <c r="G76" s="103"/>
    </row>
    <row r="77" spans="2:10" x14ac:dyDescent="0.25">
      <c r="G77" s="102"/>
    </row>
  </sheetData>
  <sheetProtection password="E8A8" sheet="1" formatCells="0" formatColumns="0" formatRows="0" insertColumns="0" insertRows="0" insertHyperlinks="0" deleteColumns="0" deleteRows="0"/>
  <mergeCells count="9">
    <mergeCell ref="B39:B40"/>
    <mergeCell ref="I40:I47"/>
    <mergeCell ref="C1:E1"/>
    <mergeCell ref="C3:E3"/>
    <mergeCell ref="C4:E4"/>
    <mergeCell ref="C5:E5"/>
    <mergeCell ref="C6:E6"/>
    <mergeCell ref="C7:E7"/>
    <mergeCell ref="C2:F2"/>
  </mergeCells>
  <phoneticPr fontId="17" type="noConversion"/>
  <conditionalFormatting sqref="H64">
    <cfRule type="cellIs" dxfId="76" priority="3" operator="lessThan">
      <formula>0.08</formula>
    </cfRule>
    <cfRule type="cellIs" dxfId="75" priority="4" operator="greaterThan">
      <formula>0.08</formula>
    </cfRule>
  </conditionalFormatting>
  <conditionalFormatting sqref="H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 ЗП по стандарту АКФО'!$I$3:$I$28</xm:f>
          </x14:formula1>
          <xm:sqref>C5</xm:sqref>
        </x14:dataValidation>
        <x14:dataValidation type="list" allowBlank="1" showInputMessage="1" showErrorMessage="1">
          <x14:formula1>
            <xm:f>' ЗП по стандарту АКФО'!$G$3:$G$134</xm:f>
          </x14:formula1>
          <xm:sqref>C4:E4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3"/>
  <sheetViews>
    <sheetView showGridLines="0" zoomScale="60" zoomScaleNormal="60" zoomScaleSheetLayoutView="50" workbookViewId="0">
      <pane xSplit="2" ySplit="5" topLeftCell="C6" activePane="bottomRight" state="frozen"/>
      <selection pane="topRight" activeCell="C1" sqref="C1"/>
      <selection pane="bottomLeft" activeCell="A6" sqref="A6"/>
      <selection pane="bottomRight" activeCell="E7" sqref="E7"/>
    </sheetView>
  </sheetViews>
  <sheetFormatPr defaultColWidth="9.140625" defaultRowHeight="15.75" x14ac:dyDescent="0.25"/>
  <cols>
    <col min="1" max="1" width="3.28515625" style="4" customWidth="1"/>
    <col min="2" max="2" width="34.42578125" style="148" customWidth="1"/>
    <col min="3" max="3" width="10.42578125" style="4" customWidth="1"/>
    <col min="4" max="4" width="18.7109375" style="4" customWidth="1"/>
    <col min="5" max="5" width="22.140625" style="4" bestFit="1" customWidth="1"/>
    <col min="6" max="9" width="11" style="4" customWidth="1"/>
    <col min="10" max="20" width="15.42578125" style="4" customWidth="1"/>
    <col min="21" max="21" width="17.42578125" style="4" customWidth="1"/>
    <col min="22" max="24" width="15.42578125" style="4" customWidth="1"/>
    <col min="25" max="26" width="14.85546875" style="4" customWidth="1"/>
    <col min="27" max="27" width="11.140625" style="4" customWidth="1"/>
    <col min="28" max="28" width="5.42578125" style="4" customWidth="1"/>
    <col min="29" max="29" width="5.28515625" style="4" customWidth="1"/>
    <col min="30" max="31" width="11.140625" style="4" customWidth="1"/>
    <col min="32" max="16384" width="9.140625" style="4"/>
  </cols>
  <sheetData>
    <row r="1" spans="2:30" ht="16.5" thickBot="1" x14ac:dyDescent="0.3"/>
    <row r="2" spans="2:30" ht="15.75" customHeight="1" x14ac:dyDescent="0.25">
      <c r="B2" s="311"/>
      <c r="C2" s="318" t="s">
        <v>221</v>
      </c>
      <c r="D2" s="319"/>
      <c r="E2" s="319"/>
      <c r="F2" s="319"/>
      <c r="G2" s="319"/>
      <c r="H2" s="319"/>
      <c r="I2" s="319"/>
      <c r="J2" s="322" t="s">
        <v>227</v>
      </c>
      <c r="K2" s="323"/>
      <c r="L2" s="323"/>
      <c r="M2" s="323"/>
      <c r="N2" s="323"/>
      <c r="O2" s="324"/>
      <c r="P2" s="318" t="s">
        <v>259</v>
      </c>
      <c r="Q2" s="319"/>
      <c r="R2" s="319"/>
      <c r="S2" s="319"/>
      <c r="T2" s="319"/>
      <c r="U2" s="342"/>
      <c r="V2" s="338" t="s">
        <v>260</v>
      </c>
      <c r="W2" s="324" t="s">
        <v>235</v>
      </c>
      <c r="X2" s="324" t="s">
        <v>234</v>
      </c>
      <c r="Y2" s="333" t="s">
        <v>290</v>
      </c>
      <c r="Z2" s="336" t="s">
        <v>291</v>
      </c>
    </row>
    <row r="3" spans="2:30" ht="16.5" thickBot="1" x14ac:dyDescent="0.3">
      <c r="B3" s="312"/>
      <c r="C3" s="320"/>
      <c r="D3" s="321"/>
      <c r="E3" s="321"/>
      <c r="F3" s="321"/>
      <c r="G3" s="321"/>
      <c r="H3" s="321"/>
      <c r="I3" s="321"/>
      <c r="J3" s="325" t="s">
        <v>232</v>
      </c>
      <c r="K3" s="326"/>
      <c r="L3" s="326"/>
      <c r="M3" s="326" t="s">
        <v>231</v>
      </c>
      <c r="N3" s="326"/>
      <c r="O3" s="327"/>
      <c r="P3" s="320"/>
      <c r="Q3" s="321"/>
      <c r="R3" s="321"/>
      <c r="S3" s="321"/>
      <c r="T3" s="321"/>
      <c r="U3" s="343"/>
      <c r="V3" s="339"/>
      <c r="W3" s="327"/>
      <c r="X3" s="327"/>
      <c r="Y3" s="334"/>
      <c r="Z3" s="337"/>
    </row>
    <row r="4" spans="2:30" ht="96.75" customHeight="1" x14ac:dyDescent="0.25">
      <c r="B4" s="312"/>
      <c r="C4" s="315" t="s">
        <v>28</v>
      </c>
      <c r="D4" s="314" t="s">
        <v>14</v>
      </c>
      <c r="E4" s="314" t="s">
        <v>247</v>
      </c>
      <c r="F4" s="332" t="s">
        <v>59</v>
      </c>
      <c r="G4" s="332" t="s">
        <v>60</v>
      </c>
      <c r="H4" s="314" t="s">
        <v>15</v>
      </c>
      <c r="I4" s="328" t="s">
        <v>61</v>
      </c>
      <c r="J4" s="316" t="s">
        <v>228</v>
      </c>
      <c r="K4" s="330" t="s">
        <v>229</v>
      </c>
      <c r="L4" s="330" t="s">
        <v>230</v>
      </c>
      <c r="M4" s="330" t="s">
        <v>233</v>
      </c>
      <c r="N4" s="330" t="s">
        <v>261</v>
      </c>
      <c r="O4" s="346" t="s">
        <v>262</v>
      </c>
      <c r="P4" s="345" t="s">
        <v>223</v>
      </c>
      <c r="Q4" s="344" t="s">
        <v>224</v>
      </c>
      <c r="R4" s="344" t="s">
        <v>225</v>
      </c>
      <c r="S4" s="344" t="s">
        <v>226</v>
      </c>
      <c r="T4" s="344" t="s">
        <v>19</v>
      </c>
      <c r="U4" s="264" t="s">
        <v>288</v>
      </c>
      <c r="V4" s="340" t="s">
        <v>222</v>
      </c>
      <c r="W4" s="331"/>
      <c r="X4" s="329"/>
      <c r="Y4" s="334"/>
      <c r="Z4" s="337"/>
    </row>
    <row r="5" spans="2:30" ht="34.5" customHeight="1" x14ac:dyDescent="0.25">
      <c r="B5" s="313"/>
      <c r="C5" s="315"/>
      <c r="D5" s="314"/>
      <c r="E5" s="314"/>
      <c r="F5" s="332"/>
      <c r="G5" s="332"/>
      <c r="H5" s="314"/>
      <c r="I5" s="329"/>
      <c r="J5" s="317"/>
      <c r="K5" s="331"/>
      <c r="L5" s="331"/>
      <c r="M5" s="331"/>
      <c r="N5" s="331"/>
      <c r="O5" s="329"/>
      <c r="P5" s="340"/>
      <c r="Q5" s="331"/>
      <c r="R5" s="331"/>
      <c r="S5" s="331"/>
      <c r="T5" s="331"/>
      <c r="U5" s="113">
        <v>0.30499999999999999</v>
      </c>
      <c r="V5" s="315"/>
      <c r="W5" s="314"/>
      <c r="X5" s="341"/>
      <c r="Y5" s="335"/>
      <c r="Z5" s="337"/>
    </row>
    <row r="6" spans="2:30" ht="18.75" x14ac:dyDescent="0.25">
      <c r="B6" s="149" t="s">
        <v>0</v>
      </c>
      <c r="C6" s="114"/>
      <c r="D6" s="115"/>
      <c r="E6" s="115"/>
      <c r="F6" s="116"/>
      <c r="G6" s="116"/>
      <c r="H6" s="117"/>
      <c r="I6" s="118"/>
      <c r="J6" s="119"/>
      <c r="K6" s="120"/>
      <c r="L6" s="115"/>
      <c r="M6" s="117"/>
      <c r="N6" s="117"/>
      <c r="O6" s="118"/>
      <c r="P6" s="121"/>
      <c r="Q6" s="117"/>
      <c r="R6" s="117"/>
      <c r="S6" s="122"/>
      <c r="T6" s="122"/>
      <c r="U6" s="122"/>
      <c r="V6" s="106">
        <f>SUM(V9:V43)</f>
        <v>0</v>
      </c>
      <c r="W6" s="104"/>
      <c r="X6" s="107"/>
      <c r="Y6" s="108"/>
      <c r="Z6" s="153"/>
    </row>
    <row r="7" spans="2:30" x14ac:dyDescent="0.25">
      <c r="B7" s="149" t="s">
        <v>22</v>
      </c>
      <c r="C7" s="123"/>
      <c r="D7" s="109"/>
      <c r="E7" s="109"/>
      <c r="F7" s="111"/>
      <c r="G7" s="111"/>
      <c r="H7" s="111"/>
      <c r="I7" s="127">
        <f t="shared" ref="I7" si="0">SUM(I9:I43)</f>
        <v>0</v>
      </c>
      <c r="J7" s="124"/>
      <c r="K7" s="125"/>
      <c r="L7" s="125"/>
      <c r="M7" s="125"/>
      <c r="N7" s="126">
        <f t="shared" ref="N7:S7" si="1">SUM(N9:N43)</f>
        <v>0</v>
      </c>
      <c r="O7" s="127">
        <f t="shared" si="1"/>
        <v>0</v>
      </c>
      <c r="P7" s="128">
        <f t="shared" si="1"/>
        <v>0</v>
      </c>
      <c r="Q7" s="126">
        <f t="shared" si="1"/>
        <v>0</v>
      </c>
      <c r="R7" s="126">
        <f t="shared" si="1"/>
        <v>0</v>
      </c>
      <c r="S7" s="126">
        <f t="shared" si="1"/>
        <v>0</v>
      </c>
      <c r="T7" s="126">
        <f>SUM(T9:T44)</f>
        <v>0</v>
      </c>
      <c r="U7" s="126">
        <f>SUM(U9:U44)</f>
        <v>0</v>
      </c>
      <c r="V7" s="129"/>
      <c r="W7" s="125"/>
      <c r="X7" s="130"/>
      <c r="Y7" s="131"/>
      <c r="Z7" s="154"/>
    </row>
    <row r="8" spans="2:30" x14ac:dyDescent="0.25">
      <c r="B8" s="150"/>
      <c r="C8" s="132"/>
      <c r="D8" s="105"/>
      <c r="E8" s="109"/>
      <c r="F8" s="111"/>
      <c r="G8" s="111"/>
      <c r="H8" s="111"/>
      <c r="I8" s="130"/>
      <c r="J8" s="124"/>
      <c r="K8" s="125"/>
      <c r="L8" s="125"/>
      <c r="M8" s="133"/>
      <c r="N8" s="125"/>
      <c r="O8" s="130"/>
      <c r="P8" s="129"/>
      <c r="Q8" s="125"/>
      <c r="R8" s="125"/>
      <c r="S8" s="125"/>
      <c r="T8" s="125"/>
      <c r="U8" s="125"/>
      <c r="V8" s="129"/>
      <c r="W8" s="125"/>
      <c r="X8" s="130"/>
      <c r="Y8" s="131"/>
      <c r="Z8" s="154"/>
    </row>
    <row r="9" spans="2:30" x14ac:dyDescent="0.25">
      <c r="B9" s="110"/>
      <c r="C9" s="123"/>
      <c r="D9" s="109"/>
      <c r="E9" s="109"/>
      <c r="F9" s="134"/>
      <c r="G9" s="134"/>
      <c r="H9" s="134"/>
      <c r="I9" s="130">
        <f>H9*G9*F9*C9</f>
        <v>0</v>
      </c>
      <c r="J9" s="135"/>
      <c r="K9" s="125">
        <f t="shared" ref="K9:K43" si="2">IF(G9&gt;0,J9/G9,)</f>
        <v>0</v>
      </c>
      <c r="L9" s="125">
        <f t="shared" ref="L9:L43" si="3">IF(F9&gt;0,K9/F9,)</f>
        <v>0</v>
      </c>
      <c r="M9" s="125">
        <f>C9*J9</f>
        <v>0</v>
      </c>
      <c r="N9" s="125">
        <f t="shared" ref="N9:N43" si="4">M9*H9</f>
        <v>0</v>
      </c>
      <c r="O9" s="130">
        <f t="shared" ref="O9:O43" si="5">N9/0.87</f>
        <v>0</v>
      </c>
      <c r="P9" s="136"/>
      <c r="Q9" s="134">
        <f t="shared" ref="Q9:Q43" si="6">IF(I9&gt;0,(O9+P9)/I9/29.3*28*100%/12*I9,0)</f>
        <v>0</v>
      </c>
      <c r="R9" s="134"/>
      <c r="S9" s="125">
        <f>SUM(O9:R9)*2/730*3</f>
        <v>0</v>
      </c>
      <c r="T9" s="125">
        <f t="shared" ref="T9:T43" si="7">SUM(O9:S9)*13%</f>
        <v>0</v>
      </c>
      <c r="U9" s="125">
        <f>SUM(O9:R9)*$U$5</f>
        <v>0</v>
      </c>
      <c r="V9" s="129">
        <f t="shared" ref="V9:V43" si="8">SUM(O9:S9,U9:U9)</f>
        <v>0</v>
      </c>
      <c r="W9" s="125">
        <f t="shared" ref="W9:W43" si="9">IF(H9&gt;0,V9/H9,0)</f>
        <v>0</v>
      </c>
      <c r="X9" s="137">
        <f t="shared" ref="X9:X43" si="10">IF(I9&gt;0,V9/I9,)</f>
        <v>0</v>
      </c>
      <c r="Y9" s="152" t="str">
        <f>IF(X9&gt;0,VLOOKUP(Калькуляция!$C$4,' ЗП по стандарту АКФО'!$D$3:$E$134,2,FALSE),"")</f>
        <v/>
      </c>
      <c r="Z9" s="155" t="str">
        <f>IF(X9&gt;0,(L9-Y9)/Y9,"")</f>
        <v/>
      </c>
      <c r="AD9" s="151">
        <f t="shared" ref="AD9:AD43" si="11">(2100+1040)/12*H9*C9</f>
        <v>0</v>
      </c>
    </row>
    <row r="10" spans="2:30" x14ac:dyDescent="0.25">
      <c r="B10" s="110"/>
      <c r="C10" s="123"/>
      <c r="D10" s="109"/>
      <c r="E10" s="109"/>
      <c r="F10" s="134"/>
      <c r="G10" s="134"/>
      <c r="H10" s="134"/>
      <c r="I10" s="130">
        <f t="shared" ref="I10:I43" si="12">H10*G10*F10*C10</f>
        <v>0</v>
      </c>
      <c r="J10" s="135"/>
      <c r="K10" s="125">
        <f t="shared" si="2"/>
        <v>0</v>
      </c>
      <c r="L10" s="125">
        <f t="shared" si="3"/>
        <v>0</v>
      </c>
      <c r="M10" s="125">
        <f>C10*J10</f>
        <v>0</v>
      </c>
      <c r="N10" s="125">
        <f t="shared" si="4"/>
        <v>0</v>
      </c>
      <c r="O10" s="130">
        <f t="shared" si="5"/>
        <v>0</v>
      </c>
      <c r="P10" s="136">
        <f t="shared" ref="P10:P43" si="13">IF(K10&gt;0,K10/0.87*14/30*G10/12*H10*C10,)</f>
        <v>0</v>
      </c>
      <c r="Q10" s="134">
        <f t="shared" si="6"/>
        <v>0</v>
      </c>
      <c r="R10" s="134"/>
      <c r="S10" s="125">
        <f t="shared" ref="S10:S43" si="14">SUM(O10:R10)*2/730*3</f>
        <v>0</v>
      </c>
      <c r="T10" s="125">
        <f t="shared" si="7"/>
        <v>0</v>
      </c>
      <c r="U10" s="125">
        <f t="shared" ref="U10:U43" si="15">SUM(O10:R10)*$U$5</f>
        <v>0</v>
      </c>
      <c r="V10" s="129">
        <f t="shared" si="8"/>
        <v>0</v>
      </c>
      <c r="W10" s="125">
        <f t="shared" si="9"/>
        <v>0</v>
      </c>
      <c r="X10" s="137">
        <f t="shared" si="10"/>
        <v>0</v>
      </c>
      <c r="Y10" s="152" t="str">
        <f>IF(X10&gt;0,VLOOKUP(Калькуляция!$C$4,' ЗП по стандарту АКФО'!$D$3:$E$134,2,FALSE),"")</f>
        <v/>
      </c>
      <c r="Z10" s="155" t="str">
        <f t="shared" ref="Z10:Z43" si="16">IF(X10&gt;0,(L10-Y10)/Y10,"")</f>
        <v/>
      </c>
      <c r="AD10" s="151">
        <f t="shared" si="11"/>
        <v>0</v>
      </c>
    </row>
    <row r="11" spans="2:30" x14ac:dyDescent="0.25">
      <c r="B11" s="110"/>
      <c r="C11" s="123"/>
      <c r="D11" s="109"/>
      <c r="E11" s="109"/>
      <c r="F11" s="111"/>
      <c r="G11" s="111"/>
      <c r="H11" s="111"/>
      <c r="I11" s="130">
        <f t="shared" si="12"/>
        <v>0</v>
      </c>
      <c r="J11" s="138"/>
      <c r="K11" s="125">
        <f t="shared" si="2"/>
        <v>0</v>
      </c>
      <c r="L11" s="125">
        <f t="shared" si="3"/>
        <v>0</v>
      </c>
      <c r="M11" s="125">
        <f>C11*J11</f>
        <v>0</v>
      </c>
      <c r="N11" s="125">
        <f t="shared" si="4"/>
        <v>0</v>
      </c>
      <c r="O11" s="130">
        <f t="shared" si="5"/>
        <v>0</v>
      </c>
      <c r="P11" s="136">
        <f t="shared" si="13"/>
        <v>0</v>
      </c>
      <c r="Q11" s="134">
        <f t="shared" si="6"/>
        <v>0</v>
      </c>
      <c r="R11" s="134"/>
      <c r="S11" s="125">
        <f t="shared" si="14"/>
        <v>0</v>
      </c>
      <c r="T11" s="125">
        <f t="shared" si="7"/>
        <v>0</v>
      </c>
      <c r="U11" s="125">
        <f t="shared" si="15"/>
        <v>0</v>
      </c>
      <c r="V11" s="129">
        <f t="shared" si="8"/>
        <v>0</v>
      </c>
      <c r="W11" s="125">
        <f t="shared" si="9"/>
        <v>0</v>
      </c>
      <c r="X11" s="137">
        <f t="shared" si="10"/>
        <v>0</v>
      </c>
      <c r="Y11" s="152" t="str">
        <f>IF(X11&gt;0,VLOOKUP(Калькуляция!$C$4,' ЗП по стандарту АКФО'!$D$3:$E$134,2,FALSE),"")</f>
        <v/>
      </c>
      <c r="Z11" s="155" t="str">
        <f t="shared" si="16"/>
        <v/>
      </c>
      <c r="AD11" s="151">
        <f t="shared" si="11"/>
        <v>0</v>
      </c>
    </row>
    <row r="12" spans="2:30" x14ac:dyDescent="0.25">
      <c r="B12" s="110"/>
      <c r="C12" s="123"/>
      <c r="D12" s="109"/>
      <c r="E12" s="109"/>
      <c r="F12" s="111"/>
      <c r="G12" s="111"/>
      <c r="H12" s="111"/>
      <c r="I12" s="130">
        <f t="shared" si="12"/>
        <v>0</v>
      </c>
      <c r="J12" s="138"/>
      <c r="K12" s="125">
        <f t="shared" si="2"/>
        <v>0</v>
      </c>
      <c r="L12" s="125">
        <f t="shared" si="3"/>
        <v>0</v>
      </c>
      <c r="M12" s="125">
        <f t="shared" ref="M12:M41" si="17">C12*J12</f>
        <v>0</v>
      </c>
      <c r="N12" s="125">
        <f t="shared" si="4"/>
        <v>0</v>
      </c>
      <c r="O12" s="130">
        <f t="shared" si="5"/>
        <v>0</v>
      </c>
      <c r="P12" s="136">
        <f t="shared" si="13"/>
        <v>0</v>
      </c>
      <c r="Q12" s="134">
        <f t="shared" si="6"/>
        <v>0</v>
      </c>
      <c r="R12" s="134"/>
      <c r="S12" s="125">
        <f t="shared" si="14"/>
        <v>0</v>
      </c>
      <c r="T12" s="125">
        <f t="shared" si="7"/>
        <v>0</v>
      </c>
      <c r="U12" s="125">
        <f t="shared" si="15"/>
        <v>0</v>
      </c>
      <c r="V12" s="129">
        <f t="shared" si="8"/>
        <v>0</v>
      </c>
      <c r="W12" s="125">
        <f t="shared" si="9"/>
        <v>0</v>
      </c>
      <c r="X12" s="137">
        <f t="shared" si="10"/>
        <v>0</v>
      </c>
      <c r="Y12" s="152" t="str">
        <f>IF(X12&gt;0,VLOOKUP(Калькуляция!$C$4,' ЗП по стандарту АКФО'!$D$3:$E$134,2,FALSE),"")</f>
        <v/>
      </c>
      <c r="Z12" s="155" t="str">
        <f t="shared" si="16"/>
        <v/>
      </c>
      <c r="AD12" s="151">
        <f t="shared" si="11"/>
        <v>0</v>
      </c>
    </row>
    <row r="13" spans="2:30" x14ac:dyDescent="0.25">
      <c r="B13" s="110"/>
      <c r="C13" s="123"/>
      <c r="D13" s="109"/>
      <c r="E13" s="109"/>
      <c r="F13" s="111"/>
      <c r="G13" s="111"/>
      <c r="H13" s="111"/>
      <c r="I13" s="130">
        <f t="shared" si="12"/>
        <v>0</v>
      </c>
      <c r="J13" s="135"/>
      <c r="K13" s="125">
        <f t="shared" si="2"/>
        <v>0</v>
      </c>
      <c r="L13" s="125">
        <f t="shared" si="3"/>
        <v>0</v>
      </c>
      <c r="M13" s="125">
        <f t="shared" si="17"/>
        <v>0</v>
      </c>
      <c r="N13" s="125">
        <f t="shared" si="4"/>
        <v>0</v>
      </c>
      <c r="O13" s="130">
        <f t="shared" si="5"/>
        <v>0</v>
      </c>
      <c r="P13" s="136">
        <f t="shared" si="13"/>
        <v>0</v>
      </c>
      <c r="Q13" s="134">
        <f>IF(H13&gt;0,(O13+P13)/H13/29.3*28*100%/12*H13,0)</f>
        <v>0</v>
      </c>
      <c r="R13" s="134"/>
      <c r="S13" s="125">
        <f t="shared" si="14"/>
        <v>0</v>
      </c>
      <c r="T13" s="125">
        <f t="shared" si="7"/>
        <v>0</v>
      </c>
      <c r="U13" s="125">
        <f t="shared" si="15"/>
        <v>0</v>
      </c>
      <c r="V13" s="129">
        <f t="shared" si="8"/>
        <v>0</v>
      </c>
      <c r="W13" s="125">
        <f t="shared" si="9"/>
        <v>0</v>
      </c>
      <c r="X13" s="137">
        <f t="shared" si="10"/>
        <v>0</v>
      </c>
      <c r="Y13" s="152" t="str">
        <f>IF(X13&gt;0,VLOOKUP(Калькуляция!$C$4,' ЗП по стандарту АКФО'!$D$3:$E$134,2,FALSE),"")</f>
        <v/>
      </c>
      <c r="Z13" s="155" t="str">
        <f t="shared" si="16"/>
        <v/>
      </c>
      <c r="AD13" s="151">
        <f t="shared" si="11"/>
        <v>0</v>
      </c>
    </row>
    <row r="14" spans="2:30" x14ac:dyDescent="0.25">
      <c r="B14" s="110"/>
      <c r="C14" s="123"/>
      <c r="D14" s="109"/>
      <c r="E14" s="109"/>
      <c r="F14" s="111"/>
      <c r="G14" s="111"/>
      <c r="H14" s="111"/>
      <c r="I14" s="130">
        <f t="shared" si="12"/>
        <v>0</v>
      </c>
      <c r="J14" s="135"/>
      <c r="K14" s="125">
        <f t="shared" si="2"/>
        <v>0</v>
      </c>
      <c r="L14" s="125">
        <f t="shared" si="3"/>
        <v>0</v>
      </c>
      <c r="M14" s="125">
        <f t="shared" si="17"/>
        <v>0</v>
      </c>
      <c r="N14" s="125">
        <f t="shared" si="4"/>
        <v>0</v>
      </c>
      <c r="O14" s="130">
        <f t="shared" si="5"/>
        <v>0</v>
      </c>
      <c r="P14" s="136">
        <f t="shared" si="13"/>
        <v>0</v>
      </c>
      <c r="Q14" s="134">
        <f t="shared" si="6"/>
        <v>0</v>
      </c>
      <c r="R14" s="134"/>
      <c r="S14" s="125">
        <f t="shared" si="14"/>
        <v>0</v>
      </c>
      <c r="T14" s="125">
        <f t="shared" si="7"/>
        <v>0</v>
      </c>
      <c r="U14" s="125">
        <f t="shared" si="15"/>
        <v>0</v>
      </c>
      <c r="V14" s="129">
        <f t="shared" si="8"/>
        <v>0</v>
      </c>
      <c r="W14" s="125">
        <f t="shared" si="9"/>
        <v>0</v>
      </c>
      <c r="X14" s="137">
        <f t="shared" si="10"/>
        <v>0</v>
      </c>
      <c r="Y14" s="152" t="str">
        <f>IF(X14&gt;0,VLOOKUP(Калькуляция!$C$4,' ЗП по стандарту АКФО'!$D$3:$E$134,2,FALSE),"")</f>
        <v/>
      </c>
      <c r="Z14" s="155" t="str">
        <f t="shared" si="16"/>
        <v/>
      </c>
      <c r="AD14" s="151">
        <f t="shared" si="11"/>
        <v>0</v>
      </c>
    </row>
    <row r="15" spans="2:30" x14ac:dyDescent="0.25">
      <c r="B15" s="110"/>
      <c r="C15" s="123"/>
      <c r="D15" s="109"/>
      <c r="E15" s="109"/>
      <c r="F15" s="111"/>
      <c r="G15" s="111"/>
      <c r="H15" s="111"/>
      <c r="I15" s="130">
        <f t="shared" si="12"/>
        <v>0</v>
      </c>
      <c r="J15" s="135"/>
      <c r="K15" s="125">
        <f t="shared" si="2"/>
        <v>0</v>
      </c>
      <c r="L15" s="125">
        <f t="shared" si="3"/>
        <v>0</v>
      </c>
      <c r="M15" s="125">
        <f t="shared" si="17"/>
        <v>0</v>
      </c>
      <c r="N15" s="125">
        <f t="shared" si="4"/>
        <v>0</v>
      </c>
      <c r="O15" s="130">
        <f t="shared" si="5"/>
        <v>0</v>
      </c>
      <c r="P15" s="136">
        <f t="shared" si="13"/>
        <v>0</v>
      </c>
      <c r="Q15" s="134">
        <f t="shared" si="6"/>
        <v>0</v>
      </c>
      <c r="R15" s="134"/>
      <c r="S15" s="125">
        <f t="shared" si="14"/>
        <v>0</v>
      </c>
      <c r="T15" s="125">
        <f t="shared" si="7"/>
        <v>0</v>
      </c>
      <c r="U15" s="125">
        <f t="shared" si="15"/>
        <v>0</v>
      </c>
      <c r="V15" s="129">
        <f t="shared" si="8"/>
        <v>0</v>
      </c>
      <c r="W15" s="125">
        <f t="shared" si="9"/>
        <v>0</v>
      </c>
      <c r="X15" s="137">
        <f t="shared" si="10"/>
        <v>0</v>
      </c>
      <c r="Y15" s="152" t="str">
        <f>IF(X15&gt;0,VLOOKUP(Калькуляция!$C$4,' ЗП по стандарту АКФО'!$D$3:$E$134,2,FALSE),"")</f>
        <v/>
      </c>
      <c r="Z15" s="155" t="str">
        <f t="shared" si="16"/>
        <v/>
      </c>
      <c r="AD15" s="151">
        <f t="shared" si="11"/>
        <v>0</v>
      </c>
    </row>
    <row r="16" spans="2:30" x14ac:dyDescent="0.25">
      <c r="B16" s="110"/>
      <c r="C16" s="123"/>
      <c r="D16" s="109"/>
      <c r="E16" s="109"/>
      <c r="F16" s="111"/>
      <c r="G16" s="111"/>
      <c r="H16" s="111"/>
      <c r="I16" s="130">
        <f t="shared" si="12"/>
        <v>0</v>
      </c>
      <c r="J16" s="135"/>
      <c r="K16" s="125">
        <f t="shared" si="2"/>
        <v>0</v>
      </c>
      <c r="L16" s="125">
        <f t="shared" si="3"/>
        <v>0</v>
      </c>
      <c r="M16" s="125">
        <f t="shared" si="17"/>
        <v>0</v>
      </c>
      <c r="N16" s="125">
        <f t="shared" si="4"/>
        <v>0</v>
      </c>
      <c r="O16" s="130">
        <f t="shared" si="5"/>
        <v>0</v>
      </c>
      <c r="P16" s="136">
        <f t="shared" si="13"/>
        <v>0</v>
      </c>
      <c r="Q16" s="134">
        <f t="shared" si="6"/>
        <v>0</v>
      </c>
      <c r="R16" s="134"/>
      <c r="S16" s="125">
        <f t="shared" si="14"/>
        <v>0</v>
      </c>
      <c r="T16" s="125">
        <f t="shared" si="7"/>
        <v>0</v>
      </c>
      <c r="U16" s="125">
        <f t="shared" si="15"/>
        <v>0</v>
      </c>
      <c r="V16" s="129">
        <f t="shared" si="8"/>
        <v>0</v>
      </c>
      <c r="W16" s="125">
        <f t="shared" si="9"/>
        <v>0</v>
      </c>
      <c r="X16" s="137">
        <f t="shared" si="10"/>
        <v>0</v>
      </c>
      <c r="Y16" s="152" t="str">
        <f>IF(X16&gt;0,VLOOKUP(Калькуляция!$C$4,' ЗП по стандарту АКФО'!$D$3:$E$134,2,FALSE),"")</f>
        <v/>
      </c>
      <c r="Z16" s="155" t="str">
        <f t="shared" si="16"/>
        <v/>
      </c>
      <c r="AD16" s="151">
        <f t="shared" si="11"/>
        <v>0</v>
      </c>
    </row>
    <row r="17" spans="2:30" x14ac:dyDescent="0.25">
      <c r="B17" s="110"/>
      <c r="C17" s="123"/>
      <c r="D17" s="109"/>
      <c r="E17" s="109"/>
      <c r="F17" s="111"/>
      <c r="G17" s="111"/>
      <c r="H17" s="111"/>
      <c r="I17" s="130">
        <f t="shared" si="12"/>
        <v>0</v>
      </c>
      <c r="J17" s="135"/>
      <c r="K17" s="125">
        <f t="shared" si="2"/>
        <v>0</v>
      </c>
      <c r="L17" s="125">
        <f t="shared" si="3"/>
        <v>0</v>
      </c>
      <c r="M17" s="125">
        <f t="shared" si="17"/>
        <v>0</v>
      </c>
      <c r="N17" s="125">
        <f t="shared" si="4"/>
        <v>0</v>
      </c>
      <c r="O17" s="130">
        <f t="shared" si="5"/>
        <v>0</v>
      </c>
      <c r="P17" s="136">
        <f t="shared" si="13"/>
        <v>0</v>
      </c>
      <c r="Q17" s="134">
        <f t="shared" si="6"/>
        <v>0</v>
      </c>
      <c r="R17" s="134"/>
      <c r="S17" s="125">
        <f t="shared" si="14"/>
        <v>0</v>
      </c>
      <c r="T17" s="125">
        <f t="shared" si="7"/>
        <v>0</v>
      </c>
      <c r="U17" s="125">
        <f t="shared" si="15"/>
        <v>0</v>
      </c>
      <c r="V17" s="129">
        <f t="shared" si="8"/>
        <v>0</v>
      </c>
      <c r="W17" s="125">
        <f t="shared" si="9"/>
        <v>0</v>
      </c>
      <c r="X17" s="137">
        <f t="shared" si="10"/>
        <v>0</v>
      </c>
      <c r="Y17" s="152" t="str">
        <f>IF(X17&gt;0,VLOOKUP(Калькуляция!$C$4,' ЗП по стандарту АКФО'!$D$3:$E$134,2,FALSE),"")</f>
        <v/>
      </c>
      <c r="Z17" s="155" t="str">
        <f t="shared" si="16"/>
        <v/>
      </c>
      <c r="AD17" s="151">
        <f t="shared" si="11"/>
        <v>0</v>
      </c>
    </row>
    <row r="18" spans="2:30" x14ac:dyDescent="0.25">
      <c r="B18" s="110"/>
      <c r="C18" s="123"/>
      <c r="D18" s="109"/>
      <c r="E18" s="109"/>
      <c r="F18" s="111"/>
      <c r="G18" s="111"/>
      <c r="H18" s="111"/>
      <c r="I18" s="130">
        <f t="shared" si="12"/>
        <v>0</v>
      </c>
      <c r="J18" s="135"/>
      <c r="K18" s="125">
        <f t="shared" si="2"/>
        <v>0</v>
      </c>
      <c r="L18" s="125">
        <f t="shared" si="3"/>
        <v>0</v>
      </c>
      <c r="M18" s="125">
        <f t="shared" si="17"/>
        <v>0</v>
      </c>
      <c r="N18" s="125">
        <f t="shared" si="4"/>
        <v>0</v>
      </c>
      <c r="O18" s="130">
        <f t="shared" si="5"/>
        <v>0</v>
      </c>
      <c r="P18" s="136">
        <f t="shared" si="13"/>
        <v>0</v>
      </c>
      <c r="Q18" s="134">
        <f t="shared" si="6"/>
        <v>0</v>
      </c>
      <c r="R18" s="134"/>
      <c r="S18" s="125">
        <f t="shared" si="14"/>
        <v>0</v>
      </c>
      <c r="T18" s="125">
        <f t="shared" si="7"/>
        <v>0</v>
      </c>
      <c r="U18" s="125">
        <f t="shared" si="15"/>
        <v>0</v>
      </c>
      <c r="V18" s="129">
        <f t="shared" si="8"/>
        <v>0</v>
      </c>
      <c r="W18" s="125">
        <f t="shared" si="9"/>
        <v>0</v>
      </c>
      <c r="X18" s="137">
        <f t="shared" si="10"/>
        <v>0</v>
      </c>
      <c r="Y18" s="152" t="str">
        <f>IF(X18&gt;0,VLOOKUP(Калькуляция!$C$4,' ЗП по стандарту АКФО'!$D$3:$E$134,2,FALSE),"")</f>
        <v/>
      </c>
      <c r="Z18" s="155" t="str">
        <f t="shared" si="16"/>
        <v/>
      </c>
      <c r="AD18" s="151">
        <f t="shared" si="11"/>
        <v>0</v>
      </c>
    </row>
    <row r="19" spans="2:30" x14ac:dyDescent="0.25">
      <c r="B19" s="110"/>
      <c r="C19" s="123"/>
      <c r="D19" s="109"/>
      <c r="E19" s="109"/>
      <c r="F19" s="111"/>
      <c r="G19" s="111"/>
      <c r="H19" s="111"/>
      <c r="I19" s="130">
        <f t="shared" si="12"/>
        <v>0</v>
      </c>
      <c r="J19" s="135"/>
      <c r="K19" s="125">
        <f t="shared" si="2"/>
        <v>0</v>
      </c>
      <c r="L19" s="125">
        <f t="shared" si="3"/>
        <v>0</v>
      </c>
      <c r="M19" s="125">
        <f t="shared" si="17"/>
        <v>0</v>
      </c>
      <c r="N19" s="125">
        <f t="shared" si="4"/>
        <v>0</v>
      </c>
      <c r="O19" s="130">
        <f t="shared" si="5"/>
        <v>0</v>
      </c>
      <c r="P19" s="136">
        <f t="shared" si="13"/>
        <v>0</v>
      </c>
      <c r="Q19" s="134">
        <f t="shared" si="6"/>
        <v>0</v>
      </c>
      <c r="R19" s="134"/>
      <c r="S19" s="125">
        <f t="shared" si="14"/>
        <v>0</v>
      </c>
      <c r="T19" s="125">
        <f t="shared" si="7"/>
        <v>0</v>
      </c>
      <c r="U19" s="125">
        <f t="shared" si="15"/>
        <v>0</v>
      </c>
      <c r="V19" s="129">
        <f t="shared" si="8"/>
        <v>0</v>
      </c>
      <c r="W19" s="125">
        <f t="shared" si="9"/>
        <v>0</v>
      </c>
      <c r="X19" s="137">
        <f t="shared" si="10"/>
        <v>0</v>
      </c>
      <c r="Y19" s="152" t="str">
        <f>IF(X19&gt;0,VLOOKUP(Калькуляция!$C$4,' ЗП по стандарту АКФО'!$D$3:$E$134,2,FALSE),"")</f>
        <v/>
      </c>
      <c r="Z19" s="155" t="str">
        <f t="shared" si="16"/>
        <v/>
      </c>
      <c r="AD19" s="151">
        <f t="shared" si="11"/>
        <v>0</v>
      </c>
    </row>
    <row r="20" spans="2:30" x14ac:dyDescent="0.25">
      <c r="B20" s="110"/>
      <c r="C20" s="123"/>
      <c r="D20" s="109"/>
      <c r="E20" s="109"/>
      <c r="F20" s="111"/>
      <c r="G20" s="111"/>
      <c r="H20" s="111"/>
      <c r="I20" s="130">
        <f t="shared" si="12"/>
        <v>0</v>
      </c>
      <c r="J20" s="135"/>
      <c r="K20" s="125">
        <f t="shared" si="2"/>
        <v>0</v>
      </c>
      <c r="L20" s="125">
        <f t="shared" si="3"/>
        <v>0</v>
      </c>
      <c r="M20" s="125">
        <f t="shared" si="17"/>
        <v>0</v>
      </c>
      <c r="N20" s="125">
        <f t="shared" si="4"/>
        <v>0</v>
      </c>
      <c r="O20" s="130">
        <f t="shared" si="5"/>
        <v>0</v>
      </c>
      <c r="P20" s="136">
        <f t="shared" si="13"/>
        <v>0</v>
      </c>
      <c r="Q20" s="134">
        <f t="shared" si="6"/>
        <v>0</v>
      </c>
      <c r="R20" s="134"/>
      <c r="S20" s="125">
        <f t="shared" si="14"/>
        <v>0</v>
      </c>
      <c r="T20" s="125">
        <f t="shared" si="7"/>
        <v>0</v>
      </c>
      <c r="U20" s="125">
        <f t="shared" si="15"/>
        <v>0</v>
      </c>
      <c r="V20" s="129">
        <f t="shared" si="8"/>
        <v>0</v>
      </c>
      <c r="W20" s="125">
        <f t="shared" si="9"/>
        <v>0</v>
      </c>
      <c r="X20" s="137">
        <f t="shared" si="10"/>
        <v>0</v>
      </c>
      <c r="Y20" s="152" t="str">
        <f>IF(X20&gt;0,VLOOKUP(Калькуляция!$C$4,' ЗП по стандарту АКФО'!$D$3:$E$134,2,FALSE),"")</f>
        <v/>
      </c>
      <c r="Z20" s="155" t="str">
        <f t="shared" si="16"/>
        <v/>
      </c>
      <c r="AD20" s="151">
        <f t="shared" si="11"/>
        <v>0</v>
      </c>
    </row>
    <row r="21" spans="2:30" x14ac:dyDescent="0.25">
      <c r="B21" s="110"/>
      <c r="C21" s="123"/>
      <c r="D21" s="109"/>
      <c r="E21" s="109"/>
      <c r="F21" s="111"/>
      <c r="G21" s="111"/>
      <c r="H21" s="111"/>
      <c r="I21" s="130">
        <f t="shared" ref="I21:I35" si="18">H21*G21*F21*C21</f>
        <v>0</v>
      </c>
      <c r="J21" s="138"/>
      <c r="K21" s="125">
        <f t="shared" ref="K21:K35" si="19">IF(G21&gt;0,J21/G21,)</f>
        <v>0</v>
      </c>
      <c r="L21" s="125">
        <f t="shared" ref="L21:L35" si="20">IF(F21&gt;0,K21/F21,)</f>
        <v>0</v>
      </c>
      <c r="M21" s="125">
        <f t="shared" ref="M21:M35" si="21">C21*J21</f>
        <v>0</v>
      </c>
      <c r="N21" s="125">
        <f t="shared" ref="N21:N35" si="22">M21*H21</f>
        <v>0</v>
      </c>
      <c r="O21" s="130">
        <f t="shared" ref="O21:O35" si="23">N21/0.87</f>
        <v>0</v>
      </c>
      <c r="P21" s="136">
        <f t="shared" ref="P21:P35" si="24">IF(K21&gt;0,K21/0.87*14/30*G21/12*H21*C21,)</f>
        <v>0</v>
      </c>
      <c r="Q21" s="134">
        <f t="shared" ref="Q21:Q35" si="25">IF(I21&gt;0,(O21+P21)/I21/29.3*28*100%/12*I21,0)</f>
        <v>0</v>
      </c>
      <c r="R21" s="134"/>
      <c r="S21" s="125">
        <f t="shared" ref="S21:S35" si="26">SUM(O21:R21)*2/730*3</f>
        <v>0</v>
      </c>
      <c r="T21" s="125">
        <f t="shared" ref="T21:T35" si="27">SUM(O21:S21)*13%</f>
        <v>0</v>
      </c>
      <c r="U21" s="125">
        <f t="shared" si="15"/>
        <v>0</v>
      </c>
      <c r="V21" s="129">
        <f t="shared" si="8"/>
        <v>0</v>
      </c>
      <c r="W21" s="125">
        <f t="shared" si="9"/>
        <v>0</v>
      </c>
      <c r="X21" s="137">
        <f t="shared" si="10"/>
        <v>0</v>
      </c>
      <c r="Y21" s="152" t="str">
        <f>IF(X21&gt;0,VLOOKUP(Калькуляция!$C$4,' ЗП по стандарту АКФО'!$D$3:$E$134,2,FALSE),"")</f>
        <v/>
      </c>
      <c r="Z21" s="155" t="str">
        <f t="shared" si="16"/>
        <v/>
      </c>
      <c r="AD21" s="151">
        <f t="shared" si="11"/>
        <v>0</v>
      </c>
    </row>
    <row r="22" spans="2:30" x14ac:dyDescent="0.25">
      <c r="B22" s="110"/>
      <c r="C22" s="123"/>
      <c r="D22" s="109"/>
      <c r="E22" s="109"/>
      <c r="F22" s="111"/>
      <c r="G22" s="111"/>
      <c r="H22" s="111"/>
      <c r="I22" s="130">
        <f t="shared" si="18"/>
        <v>0</v>
      </c>
      <c r="J22" s="138"/>
      <c r="K22" s="125">
        <f t="shared" si="19"/>
        <v>0</v>
      </c>
      <c r="L22" s="125">
        <f t="shared" si="20"/>
        <v>0</v>
      </c>
      <c r="M22" s="125">
        <f t="shared" si="21"/>
        <v>0</v>
      </c>
      <c r="N22" s="125">
        <f t="shared" si="22"/>
        <v>0</v>
      </c>
      <c r="O22" s="130">
        <f t="shared" si="23"/>
        <v>0</v>
      </c>
      <c r="P22" s="136">
        <f t="shared" si="24"/>
        <v>0</v>
      </c>
      <c r="Q22" s="134">
        <f t="shared" si="25"/>
        <v>0</v>
      </c>
      <c r="R22" s="134"/>
      <c r="S22" s="125">
        <f t="shared" si="26"/>
        <v>0</v>
      </c>
      <c r="T22" s="125">
        <f t="shared" si="27"/>
        <v>0</v>
      </c>
      <c r="U22" s="125">
        <f t="shared" si="15"/>
        <v>0</v>
      </c>
      <c r="V22" s="129">
        <f t="shared" si="8"/>
        <v>0</v>
      </c>
      <c r="W22" s="125">
        <f t="shared" si="9"/>
        <v>0</v>
      </c>
      <c r="X22" s="137">
        <f t="shared" si="10"/>
        <v>0</v>
      </c>
      <c r="Y22" s="152" t="str">
        <f>IF(X22&gt;0,VLOOKUP(Калькуляция!$C$4,' ЗП по стандарту АКФО'!$D$3:$E$134,2,FALSE),"")</f>
        <v/>
      </c>
      <c r="Z22" s="155" t="str">
        <f t="shared" si="16"/>
        <v/>
      </c>
      <c r="AD22" s="151">
        <f t="shared" si="11"/>
        <v>0</v>
      </c>
    </row>
    <row r="23" spans="2:30" x14ac:dyDescent="0.25">
      <c r="B23" s="110"/>
      <c r="C23" s="123"/>
      <c r="D23" s="109"/>
      <c r="E23" s="109"/>
      <c r="F23" s="111"/>
      <c r="G23" s="111"/>
      <c r="H23" s="111"/>
      <c r="I23" s="130">
        <f t="shared" si="18"/>
        <v>0</v>
      </c>
      <c r="J23" s="138"/>
      <c r="K23" s="125">
        <f t="shared" si="19"/>
        <v>0</v>
      </c>
      <c r="L23" s="125">
        <f t="shared" si="20"/>
        <v>0</v>
      </c>
      <c r="M23" s="125">
        <f t="shared" si="21"/>
        <v>0</v>
      </c>
      <c r="N23" s="125">
        <f t="shared" si="22"/>
        <v>0</v>
      </c>
      <c r="O23" s="130">
        <f t="shared" si="23"/>
        <v>0</v>
      </c>
      <c r="P23" s="136">
        <f t="shared" si="24"/>
        <v>0</v>
      </c>
      <c r="Q23" s="134">
        <f t="shared" si="25"/>
        <v>0</v>
      </c>
      <c r="R23" s="134"/>
      <c r="S23" s="125">
        <f t="shared" si="26"/>
        <v>0</v>
      </c>
      <c r="T23" s="125">
        <f t="shared" si="27"/>
        <v>0</v>
      </c>
      <c r="U23" s="125">
        <f t="shared" si="15"/>
        <v>0</v>
      </c>
      <c r="V23" s="129">
        <f t="shared" si="8"/>
        <v>0</v>
      </c>
      <c r="W23" s="125">
        <f t="shared" si="9"/>
        <v>0</v>
      </c>
      <c r="X23" s="137">
        <f t="shared" si="10"/>
        <v>0</v>
      </c>
      <c r="Y23" s="152" t="str">
        <f>IF(X23&gt;0,VLOOKUP(Калькуляция!$C$4,' ЗП по стандарту АКФО'!$D$3:$E$134,2,FALSE),"")</f>
        <v/>
      </c>
      <c r="Z23" s="155" t="str">
        <f t="shared" si="16"/>
        <v/>
      </c>
      <c r="AD23" s="151">
        <f t="shared" si="11"/>
        <v>0</v>
      </c>
    </row>
    <row r="24" spans="2:30" x14ac:dyDescent="0.25">
      <c r="B24" s="110"/>
      <c r="C24" s="123"/>
      <c r="D24" s="109"/>
      <c r="E24" s="109"/>
      <c r="F24" s="111"/>
      <c r="G24" s="111"/>
      <c r="H24" s="111"/>
      <c r="I24" s="130">
        <f t="shared" si="18"/>
        <v>0</v>
      </c>
      <c r="J24" s="138"/>
      <c r="K24" s="125">
        <f t="shared" si="19"/>
        <v>0</v>
      </c>
      <c r="L24" s="125">
        <f t="shared" si="20"/>
        <v>0</v>
      </c>
      <c r="M24" s="125">
        <f t="shared" si="21"/>
        <v>0</v>
      </c>
      <c r="N24" s="125">
        <f t="shared" si="22"/>
        <v>0</v>
      </c>
      <c r="O24" s="130">
        <f t="shared" si="23"/>
        <v>0</v>
      </c>
      <c r="P24" s="136">
        <f t="shared" si="24"/>
        <v>0</v>
      </c>
      <c r="Q24" s="134">
        <f t="shared" si="25"/>
        <v>0</v>
      </c>
      <c r="R24" s="134"/>
      <c r="S24" s="125">
        <f t="shared" si="26"/>
        <v>0</v>
      </c>
      <c r="T24" s="125">
        <f t="shared" si="27"/>
        <v>0</v>
      </c>
      <c r="U24" s="125">
        <f t="shared" si="15"/>
        <v>0</v>
      </c>
      <c r="V24" s="129">
        <f t="shared" si="8"/>
        <v>0</v>
      </c>
      <c r="W24" s="125">
        <f t="shared" si="9"/>
        <v>0</v>
      </c>
      <c r="X24" s="137">
        <f t="shared" si="10"/>
        <v>0</v>
      </c>
      <c r="Y24" s="152" t="str">
        <f>IF(X24&gt;0,VLOOKUP(Калькуляция!$C$4,' ЗП по стандарту АКФО'!$D$3:$E$134,2,FALSE),"")</f>
        <v/>
      </c>
      <c r="Z24" s="155" t="str">
        <f t="shared" si="16"/>
        <v/>
      </c>
      <c r="AD24" s="151">
        <f t="shared" si="11"/>
        <v>0</v>
      </c>
    </row>
    <row r="25" spans="2:30" x14ac:dyDescent="0.25">
      <c r="B25" s="110"/>
      <c r="C25" s="123"/>
      <c r="D25" s="109"/>
      <c r="E25" s="109"/>
      <c r="F25" s="111"/>
      <c r="G25" s="111"/>
      <c r="H25" s="111"/>
      <c r="I25" s="130">
        <f t="shared" si="18"/>
        <v>0</v>
      </c>
      <c r="J25" s="138"/>
      <c r="K25" s="125">
        <f t="shared" si="19"/>
        <v>0</v>
      </c>
      <c r="L25" s="125">
        <f t="shared" si="20"/>
        <v>0</v>
      </c>
      <c r="M25" s="125">
        <f t="shared" si="21"/>
        <v>0</v>
      </c>
      <c r="N25" s="125">
        <f t="shared" si="22"/>
        <v>0</v>
      </c>
      <c r="O25" s="130">
        <f t="shared" si="23"/>
        <v>0</v>
      </c>
      <c r="P25" s="136">
        <f t="shared" si="24"/>
        <v>0</v>
      </c>
      <c r="Q25" s="134">
        <f t="shared" si="25"/>
        <v>0</v>
      </c>
      <c r="R25" s="134"/>
      <c r="S25" s="125">
        <f t="shared" si="26"/>
        <v>0</v>
      </c>
      <c r="T25" s="125">
        <f t="shared" si="27"/>
        <v>0</v>
      </c>
      <c r="U25" s="125">
        <f t="shared" si="15"/>
        <v>0</v>
      </c>
      <c r="V25" s="129">
        <f t="shared" si="8"/>
        <v>0</v>
      </c>
      <c r="W25" s="125">
        <f t="shared" si="9"/>
        <v>0</v>
      </c>
      <c r="X25" s="137">
        <f t="shared" si="10"/>
        <v>0</v>
      </c>
      <c r="Y25" s="152" t="str">
        <f>IF(X25&gt;0,VLOOKUP(Калькуляция!$C$4,' ЗП по стандарту АКФО'!$D$3:$E$134,2,FALSE),"")</f>
        <v/>
      </c>
      <c r="Z25" s="155" t="str">
        <f t="shared" si="16"/>
        <v/>
      </c>
      <c r="AD25" s="151">
        <f t="shared" si="11"/>
        <v>0</v>
      </c>
    </row>
    <row r="26" spans="2:30" x14ac:dyDescent="0.25">
      <c r="B26" s="110"/>
      <c r="C26" s="123"/>
      <c r="D26" s="109"/>
      <c r="E26" s="109"/>
      <c r="F26" s="111"/>
      <c r="G26" s="111"/>
      <c r="H26" s="111"/>
      <c r="I26" s="130">
        <f t="shared" si="18"/>
        <v>0</v>
      </c>
      <c r="J26" s="138"/>
      <c r="K26" s="125">
        <f t="shared" si="19"/>
        <v>0</v>
      </c>
      <c r="L26" s="125">
        <f t="shared" si="20"/>
        <v>0</v>
      </c>
      <c r="M26" s="125">
        <f t="shared" si="21"/>
        <v>0</v>
      </c>
      <c r="N26" s="125">
        <f t="shared" si="22"/>
        <v>0</v>
      </c>
      <c r="O26" s="130">
        <f t="shared" si="23"/>
        <v>0</v>
      </c>
      <c r="P26" s="136">
        <f t="shared" si="24"/>
        <v>0</v>
      </c>
      <c r="Q26" s="134">
        <f t="shared" si="25"/>
        <v>0</v>
      </c>
      <c r="R26" s="134"/>
      <c r="S26" s="125">
        <f t="shared" si="26"/>
        <v>0</v>
      </c>
      <c r="T26" s="125">
        <f t="shared" si="27"/>
        <v>0</v>
      </c>
      <c r="U26" s="125">
        <f t="shared" si="15"/>
        <v>0</v>
      </c>
      <c r="V26" s="129">
        <f t="shared" si="8"/>
        <v>0</v>
      </c>
      <c r="W26" s="125">
        <f t="shared" si="9"/>
        <v>0</v>
      </c>
      <c r="X26" s="137">
        <f t="shared" si="10"/>
        <v>0</v>
      </c>
      <c r="Y26" s="152" t="str">
        <f>IF(X26&gt;0,VLOOKUP(Калькуляция!$C$4,' ЗП по стандарту АКФО'!$D$3:$E$134,2,FALSE),"")</f>
        <v/>
      </c>
      <c r="Z26" s="155" t="str">
        <f t="shared" si="16"/>
        <v/>
      </c>
      <c r="AD26" s="151">
        <f t="shared" si="11"/>
        <v>0</v>
      </c>
    </row>
    <row r="27" spans="2:30" x14ac:dyDescent="0.25">
      <c r="B27" s="110"/>
      <c r="C27" s="123"/>
      <c r="D27" s="109"/>
      <c r="E27" s="109"/>
      <c r="F27" s="111"/>
      <c r="G27" s="111"/>
      <c r="H27" s="111"/>
      <c r="I27" s="130">
        <f t="shared" si="18"/>
        <v>0</v>
      </c>
      <c r="J27" s="138"/>
      <c r="K27" s="125">
        <f t="shared" si="19"/>
        <v>0</v>
      </c>
      <c r="L27" s="125">
        <f t="shared" si="20"/>
        <v>0</v>
      </c>
      <c r="M27" s="125">
        <f t="shared" si="21"/>
        <v>0</v>
      </c>
      <c r="N27" s="125">
        <f t="shared" si="22"/>
        <v>0</v>
      </c>
      <c r="O27" s="130">
        <f t="shared" si="23"/>
        <v>0</v>
      </c>
      <c r="P27" s="136">
        <f t="shared" si="24"/>
        <v>0</v>
      </c>
      <c r="Q27" s="134">
        <f t="shared" si="25"/>
        <v>0</v>
      </c>
      <c r="R27" s="134"/>
      <c r="S27" s="125">
        <f t="shared" si="26"/>
        <v>0</v>
      </c>
      <c r="T27" s="125">
        <f t="shared" si="27"/>
        <v>0</v>
      </c>
      <c r="U27" s="125">
        <f t="shared" si="15"/>
        <v>0</v>
      </c>
      <c r="V27" s="129">
        <f t="shared" si="8"/>
        <v>0</v>
      </c>
      <c r="W27" s="125">
        <f t="shared" si="9"/>
        <v>0</v>
      </c>
      <c r="X27" s="137">
        <f t="shared" si="10"/>
        <v>0</v>
      </c>
      <c r="Y27" s="152" t="str">
        <f>IF(X27&gt;0,VLOOKUP(Калькуляция!$C$4,' ЗП по стандарту АКФО'!$D$3:$E$134,2,FALSE),"")</f>
        <v/>
      </c>
      <c r="Z27" s="155" t="str">
        <f t="shared" si="16"/>
        <v/>
      </c>
      <c r="AD27" s="151">
        <f t="shared" si="11"/>
        <v>0</v>
      </c>
    </row>
    <row r="28" spans="2:30" x14ac:dyDescent="0.25">
      <c r="B28" s="110"/>
      <c r="C28" s="123"/>
      <c r="D28" s="109"/>
      <c r="E28" s="109"/>
      <c r="F28" s="111"/>
      <c r="G28" s="111"/>
      <c r="H28" s="111"/>
      <c r="I28" s="130">
        <f t="shared" si="18"/>
        <v>0</v>
      </c>
      <c r="J28" s="138"/>
      <c r="K28" s="125">
        <f t="shared" si="19"/>
        <v>0</v>
      </c>
      <c r="L28" s="125">
        <f t="shared" si="20"/>
        <v>0</v>
      </c>
      <c r="M28" s="125">
        <f t="shared" si="21"/>
        <v>0</v>
      </c>
      <c r="N28" s="125">
        <f t="shared" si="22"/>
        <v>0</v>
      </c>
      <c r="O28" s="130">
        <f t="shared" si="23"/>
        <v>0</v>
      </c>
      <c r="P28" s="136">
        <f t="shared" si="24"/>
        <v>0</v>
      </c>
      <c r="Q28" s="134">
        <f t="shared" si="25"/>
        <v>0</v>
      </c>
      <c r="R28" s="134"/>
      <c r="S28" s="125">
        <f t="shared" si="26"/>
        <v>0</v>
      </c>
      <c r="T28" s="125">
        <f t="shared" si="27"/>
        <v>0</v>
      </c>
      <c r="U28" s="125">
        <f t="shared" si="15"/>
        <v>0</v>
      </c>
      <c r="V28" s="129">
        <f t="shared" si="8"/>
        <v>0</v>
      </c>
      <c r="W28" s="125">
        <f t="shared" si="9"/>
        <v>0</v>
      </c>
      <c r="X28" s="137">
        <f t="shared" si="10"/>
        <v>0</v>
      </c>
      <c r="Y28" s="152" t="str">
        <f>IF(X28&gt;0,VLOOKUP(Калькуляция!$C$4,' ЗП по стандарту АКФО'!$D$3:$E$134,2,FALSE),"")</f>
        <v/>
      </c>
      <c r="Z28" s="155" t="str">
        <f t="shared" si="16"/>
        <v/>
      </c>
      <c r="AD28" s="151">
        <f t="shared" si="11"/>
        <v>0</v>
      </c>
    </row>
    <row r="29" spans="2:30" x14ac:dyDescent="0.25">
      <c r="B29" s="110"/>
      <c r="C29" s="123"/>
      <c r="D29" s="109"/>
      <c r="E29" s="109"/>
      <c r="F29" s="111"/>
      <c r="G29" s="111"/>
      <c r="H29" s="111"/>
      <c r="I29" s="130">
        <f t="shared" si="18"/>
        <v>0</v>
      </c>
      <c r="J29" s="138"/>
      <c r="K29" s="125">
        <f t="shared" si="19"/>
        <v>0</v>
      </c>
      <c r="L29" s="125">
        <f t="shared" si="20"/>
        <v>0</v>
      </c>
      <c r="M29" s="125">
        <f t="shared" si="21"/>
        <v>0</v>
      </c>
      <c r="N29" s="125">
        <f t="shared" si="22"/>
        <v>0</v>
      </c>
      <c r="O29" s="130">
        <f t="shared" si="23"/>
        <v>0</v>
      </c>
      <c r="P29" s="136">
        <f t="shared" si="24"/>
        <v>0</v>
      </c>
      <c r="Q29" s="134">
        <f t="shared" si="25"/>
        <v>0</v>
      </c>
      <c r="R29" s="134"/>
      <c r="S29" s="125">
        <f t="shared" si="26"/>
        <v>0</v>
      </c>
      <c r="T29" s="125">
        <f t="shared" si="27"/>
        <v>0</v>
      </c>
      <c r="U29" s="125">
        <f t="shared" si="15"/>
        <v>0</v>
      </c>
      <c r="V29" s="129">
        <f t="shared" si="8"/>
        <v>0</v>
      </c>
      <c r="W29" s="125">
        <f t="shared" si="9"/>
        <v>0</v>
      </c>
      <c r="X29" s="137">
        <f t="shared" si="10"/>
        <v>0</v>
      </c>
      <c r="Y29" s="152" t="str">
        <f>IF(X29&gt;0,VLOOKUP(Калькуляция!$C$4,' ЗП по стандарту АКФО'!$D$3:$E$134,2,FALSE),"")</f>
        <v/>
      </c>
      <c r="Z29" s="155" t="str">
        <f t="shared" si="16"/>
        <v/>
      </c>
      <c r="AD29" s="151">
        <f t="shared" si="11"/>
        <v>0</v>
      </c>
    </row>
    <row r="30" spans="2:30" x14ac:dyDescent="0.25">
      <c r="B30" s="110"/>
      <c r="C30" s="123"/>
      <c r="D30" s="109"/>
      <c r="E30" s="109"/>
      <c r="F30" s="111"/>
      <c r="G30" s="111"/>
      <c r="H30" s="111"/>
      <c r="I30" s="130">
        <f t="shared" si="18"/>
        <v>0</v>
      </c>
      <c r="J30" s="138"/>
      <c r="K30" s="125">
        <f t="shared" si="19"/>
        <v>0</v>
      </c>
      <c r="L30" s="125">
        <f t="shared" si="20"/>
        <v>0</v>
      </c>
      <c r="M30" s="125">
        <f t="shared" si="21"/>
        <v>0</v>
      </c>
      <c r="N30" s="125">
        <f t="shared" si="22"/>
        <v>0</v>
      </c>
      <c r="O30" s="130">
        <f t="shared" si="23"/>
        <v>0</v>
      </c>
      <c r="P30" s="136">
        <f t="shared" si="24"/>
        <v>0</v>
      </c>
      <c r="Q30" s="134">
        <f t="shared" si="25"/>
        <v>0</v>
      </c>
      <c r="R30" s="134"/>
      <c r="S30" s="125">
        <f t="shared" si="26"/>
        <v>0</v>
      </c>
      <c r="T30" s="125">
        <f t="shared" si="27"/>
        <v>0</v>
      </c>
      <c r="U30" s="125">
        <f t="shared" si="15"/>
        <v>0</v>
      </c>
      <c r="V30" s="129">
        <f t="shared" si="8"/>
        <v>0</v>
      </c>
      <c r="W30" s="125">
        <f t="shared" si="9"/>
        <v>0</v>
      </c>
      <c r="X30" s="137">
        <f t="shared" si="10"/>
        <v>0</v>
      </c>
      <c r="Y30" s="152" t="str">
        <f>IF(X30&gt;0,VLOOKUP(Калькуляция!$C$4,' ЗП по стандарту АКФО'!$D$3:$E$134,2,FALSE),"")</f>
        <v/>
      </c>
      <c r="Z30" s="155" t="str">
        <f t="shared" si="16"/>
        <v/>
      </c>
      <c r="AD30" s="151">
        <f t="shared" si="11"/>
        <v>0</v>
      </c>
    </row>
    <row r="31" spans="2:30" x14ac:dyDescent="0.25">
      <c r="B31" s="110"/>
      <c r="C31" s="123"/>
      <c r="D31" s="109"/>
      <c r="E31" s="109"/>
      <c r="F31" s="111"/>
      <c r="G31" s="111"/>
      <c r="H31" s="111"/>
      <c r="I31" s="130">
        <f t="shared" si="18"/>
        <v>0</v>
      </c>
      <c r="J31" s="138"/>
      <c r="K31" s="125">
        <f t="shared" si="19"/>
        <v>0</v>
      </c>
      <c r="L31" s="125">
        <f t="shared" si="20"/>
        <v>0</v>
      </c>
      <c r="M31" s="125">
        <f t="shared" si="21"/>
        <v>0</v>
      </c>
      <c r="N31" s="125">
        <f t="shared" si="22"/>
        <v>0</v>
      </c>
      <c r="O31" s="130">
        <f t="shared" si="23"/>
        <v>0</v>
      </c>
      <c r="P31" s="136">
        <f t="shared" si="24"/>
        <v>0</v>
      </c>
      <c r="Q31" s="134">
        <f t="shared" si="25"/>
        <v>0</v>
      </c>
      <c r="R31" s="134"/>
      <c r="S31" s="125">
        <f t="shared" si="26"/>
        <v>0</v>
      </c>
      <c r="T31" s="125">
        <f t="shared" si="27"/>
        <v>0</v>
      </c>
      <c r="U31" s="125">
        <f t="shared" si="15"/>
        <v>0</v>
      </c>
      <c r="V31" s="129">
        <f t="shared" si="8"/>
        <v>0</v>
      </c>
      <c r="W31" s="125">
        <f t="shared" si="9"/>
        <v>0</v>
      </c>
      <c r="X31" s="137">
        <f t="shared" si="10"/>
        <v>0</v>
      </c>
      <c r="Y31" s="152" t="str">
        <f>IF(X31&gt;0,VLOOKUP(Калькуляция!$C$4,' ЗП по стандарту АКФО'!$D$3:$E$134,2,FALSE),"")</f>
        <v/>
      </c>
      <c r="Z31" s="155" t="str">
        <f t="shared" si="16"/>
        <v/>
      </c>
      <c r="AD31" s="151">
        <f t="shared" si="11"/>
        <v>0</v>
      </c>
    </row>
    <row r="32" spans="2:30" x14ac:dyDescent="0.25">
      <c r="B32" s="110"/>
      <c r="C32" s="123"/>
      <c r="D32" s="109"/>
      <c r="E32" s="109"/>
      <c r="F32" s="111"/>
      <c r="G32" s="111"/>
      <c r="H32" s="111"/>
      <c r="I32" s="130">
        <f t="shared" si="18"/>
        <v>0</v>
      </c>
      <c r="J32" s="138"/>
      <c r="K32" s="125">
        <f t="shared" si="19"/>
        <v>0</v>
      </c>
      <c r="L32" s="125">
        <f t="shared" si="20"/>
        <v>0</v>
      </c>
      <c r="M32" s="125">
        <f t="shared" si="21"/>
        <v>0</v>
      </c>
      <c r="N32" s="125">
        <f t="shared" si="22"/>
        <v>0</v>
      </c>
      <c r="O32" s="130">
        <f t="shared" si="23"/>
        <v>0</v>
      </c>
      <c r="P32" s="136">
        <f t="shared" si="24"/>
        <v>0</v>
      </c>
      <c r="Q32" s="134">
        <f t="shared" si="25"/>
        <v>0</v>
      </c>
      <c r="R32" s="134"/>
      <c r="S32" s="125">
        <f t="shared" si="26"/>
        <v>0</v>
      </c>
      <c r="T32" s="125">
        <f t="shared" si="27"/>
        <v>0</v>
      </c>
      <c r="U32" s="125">
        <f t="shared" si="15"/>
        <v>0</v>
      </c>
      <c r="V32" s="129">
        <f t="shared" si="8"/>
        <v>0</v>
      </c>
      <c r="W32" s="125">
        <f t="shared" si="9"/>
        <v>0</v>
      </c>
      <c r="X32" s="137">
        <f t="shared" si="10"/>
        <v>0</v>
      </c>
      <c r="Y32" s="152" t="str">
        <f>IF(X32&gt;0,VLOOKUP(Калькуляция!$C$4,' ЗП по стандарту АКФО'!$D$3:$E$134,2,FALSE),"")</f>
        <v/>
      </c>
      <c r="Z32" s="155" t="str">
        <f t="shared" si="16"/>
        <v/>
      </c>
      <c r="AD32" s="151">
        <f t="shared" si="11"/>
        <v>0</v>
      </c>
    </row>
    <row r="33" spans="2:30" x14ac:dyDescent="0.25">
      <c r="B33" s="110"/>
      <c r="C33" s="123"/>
      <c r="D33" s="109"/>
      <c r="E33" s="109"/>
      <c r="F33" s="111"/>
      <c r="G33" s="111"/>
      <c r="H33" s="111"/>
      <c r="I33" s="130">
        <f t="shared" si="18"/>
        <v>0</v>
      </c>
      <c r="J33" s="138"/>
      <c r="K33" s="125">
        <f t="shared" si="19"/>
        <v>0</v>
      </c>
      <c r="L33" s="125">
        <f t="shared" si="20"/>
        <v>0</v>
      </c>
      <c r="M33" s="125">
        <f t="shared" si="21"/>
        <v>0</v>
      </c>
      <c r="N33" s="125">
        <f t="shared" si="22"/>
        <v>0</v>
      </c>
      <c r="O33" s="130">
        <f t="shared" si="23"/>
        <v>0</v>
      </c>
      <c r="P33" s="136">
        <f t="shared" si="24"/>
        <v>0</v>
      </c>
      <c r="Q33" s="134">
        <f t="shared" si="25"/>
        <v>0</v>
      </c>
      <c r="R33" s="134"/>
      <c r="S33" s="125">
        <f t="shared" si="26"/>
        <v>0</v>
      </c>
      <c r="T33" s="125">
        <f t="shared" si="27"/>
        <v>0</v>
      </c>
      <c r="U33" s="125">
        <f t="shared" si="15"/>
        <v>0</v>
      </c>
      <c r="V33" s="129">
        <f t="shared" si="8"/>
        <v>0</v>
      </c>
      <c r="W33" s="125">
        <f t="shared" si="9"/>
        <v>0</v>
      </c>
      <c r="X33" s="137">
        <f t="shared" si="10"/>
        <v>0</v>
      </c>
      <c r="Y33" s="152" t="str">
        <f>IF(X33&gt;0,VLOOKUP(Калькуляция!$C$4,' ЗП по стандарту АКФО'!$D$3:$E$134,2,FALSE),"")</f>
        <v/>
      </c>
      <c r="Z33" s="155" t="str">
        <f t="shared" si="16"/>
        <v/>
      </c>
      <c r="AD33" s="151">
        <f t="shared" si="11"/>
        <v>0</v>
      </c>
    </row>
    <row r="34" spans="2:30" x14ac:dyDescent="0.25">
      <c r="B34" s="110"/>
      <c r="C34" s="123"/>
      <c r="D34" s="109"/>
      <c r="E34" s="109"/>
      <c r="F34" s="111"/>
      <c r="G34" s="111"/>
      <c r="H34" s="111"/>
      <c r="I34" s="130">
        <f t="shared" si="18"/>
        <v>0</v>
      </c>
      <c r="J34" s="138"/>
      <c r="K34" s="125">
        <f t="shared" si="19"/>
        <v>0</v>
      </c>
      <c r="L34" s="125">
        <f t="shared" si="20"/>
        <v>0</v>
      </c>
      <c r="M34" s="125">
        <f t="shared" si="21"/>
        <v>0</v>
      </c>
      <c r="N34" s="125">
        <f t="shared" si="22"/>
        <v>0</v>
      </c>
      <c r="O34" s="130">
        <f t="shared" si="23"/>
        <v>0</v>
      </c>
      <c r="P34" s="136">
        <f t="shared" si="24"/>
        <v>0</v>
      </c>
      <c r="Q34" s="134">
        <f t="shared" si="25"/>
        <v>0</v>
      </c>
      <c r="R34" s="134"/>
      <c r="S34" s="125">
        <f t="shared" si="26"/>
        <v>0</v>
      </c>
      <c r="T34" s="125">
        <f t="shared" si="27"/>
        <v>0</v>
      </c>
      <c r="U34" s="125">
        <f t="shared" si="15"/>
        <v>0</v>
      </c>
      <c r="V34" s="129">
        <f t="shared" si="8"/>
        <v>0</v>
      </c>
      <c r="W34" s="125">
        <f t="shared" si="9"/>
        <v>0</v>
      </c>
      <c r="X34" s="137">
        <f t="shared" si="10"/>
        <v>0</v>
      </c>
      <c r="Y34" s="152" t="str">
        <f>IF(X34&gt;0,VLOOKUP(Калькуляция!$C$4,' ЗП по стандарту АКФО'!$D$3:$E$134,2,FALSE),"")</f>
        <v/>
      </c>
      <c r="Z34" s="155" t="str">
        <f t="shared" si="16"/>
        <v/>
      </c>
      <c r="AD34" s="151">
        <f t="shared" si="11"/>
        <v>0</v>
      </c>
    </row>
    <row r="35" spans="2:30" x14ac:dyDescent="0.25">
      <c r="B35" s="110"/>
      <c r="C35" s="123"/>
      <c r="D35" s="109"/>
      <c r="E35" s="109"/>
      <c r="F35" s="111"/>
      <c r="G35" s="111"/>
      <c r="H35" s="111"/>
      <c r="I35" s="130">
        <f t="shared" si="18"/>
        <v>0</v>
      </c>
      <c r="J35" s="138"/>
      <c r="K35" s="125">
        <f t="shared" si="19"/>
        <v>0</v>
      </c>
      <c r="L35" s="125">
        <f t="shared" si="20"/>
        <v>0</v>
      </c>
      <c r="M35" s="125">
        <f t="shared" si="21"/>
        <v>0</v>
      </c>
      <c r="N35" s="125">
        <f t="shared" si="22"/>
        <v>0</v>
      </c>
      <c r="O35" s="130">
        <f t="shared" si="23"/>
        <v>0</v>
      </c>
      <c r="P35" s="136">
        <f t="shared" si="24"/>
        <v>0</v>
      </c>
      <c r="Q35" s="134">
        <f t="shared" si="25"/>
        <v>0</v>
      </c>
      <c r="R35" s="134"/>
      <c r="S35" s="125">
        <f t="shared" si="26"/>
        <v>0</v>
      </c>
      <c r="T35" s="125">
        <f t="shared" si="27"/>
        <v>0</v>
      </c>
      <c r="U35" s="125">
        <f t="shared" si="15"/>
        <v>0</v>
      </c>
      <c r="V35" s="129">
        <f t="shared" si="8"/>
        <v>0</v>
      </c>
      <c r="W35" s="125">
        <f t="shared" si="9"/>
        <v>0</v>
      </c>
      <c r="X35" s="137">
        <f t="shared" si="10"/>
        <v>0</v>
      </c>
      <c r="Y35" s="152" t="str">
        <f>IF(X35&gt;0,VLOOKUP(Калькуляция!$C$4,' ЗП по стандарту АКФО'!$D$3:$E$134,2,FALSE),"")</f>
        <v/>
      </c>
      <c r="Z35" s="155" t="str">
        <f t="shared" si="16"/>
        <v/>
      </c>
      <c r="AD35" s="151">
        <f t="shared" si="11"/>
        <v>0</v>
      </c>
    </row>
    <row r="36" spans="2:30" x14ac:dyDescent="0.25">
      <c r="B36" s="110"/>
      <c r="C36" s="123"/>
      <c r="D36" s="109"/>
      <c r="E36" s="109"/>
      <c r="F36" s="111"/>
      <c r="G36" s="111"/>
      <c r="H36" s="111"/>
      <c r="I36" s="130">
        <f t="shared" si="12"/>
        <v>0</v>
      </c>
      <c r="J36" s="138"/>
      <c r="K36" s="125">
        <f t="shared" si="2"/>
        <v>0</v>
      </c>
      <c r="L36" s="125">
        <f t="shared" si="3"/>
        <v>0</v>
      </c>
      <c r="M36" s="125">
        <f t="shared" si="17"/>
        <v>0</v>
      </c>
      <c r="N36" s="125">
        <f t="shared" si="4"/>
        <v>0</v>
      </c>
      <c r="O36" s="130">
        <f t="shared" si="5"/>
        <v>0</v>
      </c>
      <c r="P36" s="136">
        <f t="shared" si="13"/>
        <v>0</v>
      </c>
      <c r="Q36" s="134">
        <f t="shared" si="6"/>
        <v>0</v>
      </c>
      <c r="R36" s="134"/>
      <c r="S36" s="125">
        <f t="shared" si="14"/>
        <v>0</v>
      </c>
      <c r="T36" s="125">
        <f t="shared" si="7"/>
        <v>0</v>
      </c>
      <c r="U36" s="125">
        <f t="shared" si="15"/>
        <v>0</v>
      </c>
      <c r="V36" s="129">
        <f t="shared" si="8"/>
        <v>0</v>
      </c>
      <c r="W36" s="125">
        <f t="shared" si="9"/>
        <v>0</v>
      </c>
      <c r="X36" s="137">
        <f t="shared" si="10"/>
        <v>0</v>
      </c>
      <c r="Y36" s="152" t="str">
        <f>IF(X36&gt;0,VLOOKUP(Калькуляция!$C$4,' ЗП по стандарту АКФО'!$D$3:$E$134,2,FALSE),"")</f>
        <v/>
      </c>
      <c r="Z36" s="155" t="str">
        <f t="shared" si="16"/>
        <v/>
      </c>
      <c r="AD36" s="151">
        <f t="shared" si="11"/>
        <v>0</v>
      </c>
    </row>
    <row r="37" spans="2:30" x14ac:dyDescent="0.25">
      <c r="B37" s="110"/>
      <c r="C37" s="123"/>
      <c r="D37" s="109"/>
      <c r="E37" s="109"/>
      <c r="F37" s="111"/>
      <c r="G37" s="111"/>
      <c r="H37" s="111"/>
      <c r="I37" s="130">
        <f t="shared" si="12"/>
        <v>0</v>
      </c>
      <c r="J37" s="135"/>
      <c r="K37" s="125">
        <f t="shared" si="2"/>
        <v>0</v>
      </c>
      <c r="L37" s="125">
        <f t="shared" si="3"/>
        <v>0</v>
      </c>
      <c r="M37" s="125">
        <f t="shared" si="17"/>
        <v>0</v>
      </c>
      <c r="N37" s="125">
        <f t="shared" si="4"/>
        <v>0</v>
      </c>
      <c r="O37" s="130">
        <f t="shared" si="5"/>
        <v>0</v>
      </c>
      <c r="P37" s="136">
        <f t="shared" si="13"/>
        <v>0</v>
      </c>
      <c r="Q37" s="134">
        <f t="shared" si="6"/>
        <v>0</v>
      </c>
      <c r="R37" s="134"/>
      <c r="S37" s="125">
        <f t="shared" si="14"/>
        <v>0</v>
      </c>
      <c r="T37" s="125">
        <f t="shared" si="7"/>
        <v>0</v>
      </c>
      <c r="U37" s="125">
        <f t="shared" si="15"/>
        <v>0</v>
      </c>
      <c r="V37" s="129">
        <f t="shared" si="8"/>
        <v>0</v>
      </c>
      <c r="W37" s="125">
        <f t="shared" si="9"/>
        <v>0</v>
      </c>
      <c r="X37" s="137">
        <f t="shared" si="10"/>
        <v>0</v>
      </c>
      <c r="Y37" s="152" t="str">
        <f>IF(X37&gt;0,VLOOKUP(Калькуляция!$C$4,' ЗП по стандарту АКФО'!$D$3:$E$134,2,FALSE),"")</f>
        <v/>
      </c>
      <c r="Z37" s="155" t="str">
        <f t="shared" si="16"/>
        <v/>
      </c>
      <c r="AD37" s="151">
        <f t="shared" si="11"/>
        <v>0</v>
      </c>
    </row>
    <row r="38" spans="2:30" x14ac:dyDescent="0.25">
      <c r="B38" s="110"/>
      <c r="C38" s="123"/>
      <c r="D38" s="109"/>
      <c r="E38" s="109"/>
      <c r="F38" s="111"/>
      <c r="G38" s="111"/>
      <c r="H38" s="111"/>
      <c r="I38" s="130">
        <f t="shared" si="12"/>
        <v>0</v>
      </c>
      <c r="J38" s="135"/>
      <c r="K38" s="125">
        <f t="shared" si="2"/>
        <v>0</v>
      </c>
      <c r="L38" s="125">
        <f t="shared" si="3"/>
        <v>0</v>
      </c>
      <c r="M38" s="125">
        <f t="shared" si="17"/>
        <v>0</v>
      </c>
      <c r="N38" s="125">
        <f t="shared" si="4"/>
        <v>0</v>
      </c>
      <c r="O38" s="130">
        <f t="shared" si="5"/>
        <v>0</v>
      </c>
      <c r="P38" s="136">
        <f t="shared" si="13"/>
        <v>0</v>
      </c>
      <c r="Q38" s="134">
        <f t="shared" si="6"/>
        <v>0</v>
      </c>
      <c r="R38" s="134"/>
      <c r="S38" s="125">
        <f t="shared" si="14"/>
        <v>0</v>
      </c>
      <c r="T38" s="125">
        <f t="shared" si="7"/>
        <v>0</v>
      </c>
      <c r="U38" s="125">
        <f t="shared" si="15"/>
        <v>0</v>
      </c>
      <c r="V38" s="129">
        <f t="shared" si="8"/>
        <v>0</v>
      </c>
      <c r="W38" s="125">
        <f t="shared" si="9"/>
        <v>0</v>
      </c>
      <c r="X38" s="137">
        <f t="shared" si="10"/>
        <v>0</v>
      </c>
      <c r="Y38" s="152" t="str">
        <f>IF(X38&gt;0,VLOOKUP(Калькуляция!$C$4,' ЗП по стандарту АКФО'!$D$3:$E$134,2,FALSE),"")</f>
        <v/>
      </c>
      <c r="Z38" s="155" t="str">
        <f t="shared" si="16"/>
        <v/>
      </c>
      <c r="AD38" s="151">
        <f t="shared" si="11"/>
        <v>0</v>
      </c>
    </row>
    <row r="39" spans="2:30" x14ac:dyDescent="0.25">
      <c r="B39" s="110"/>
      <c r="C39" s="123"/>
      <c r="D39" s="109"/>
      <c r="E39" s="109"/>
      <c r="F39" s="111"/>
      <c r="G39" s="111"/>
      <c r="H39" s="111"/>
      <c r="I39" s="130">
        <f t="shared" si="12"/>
        <v>0</v>
      </c>
      <c r="J39" s="135"/>
      <c r="K39" s="125">
        <f t="shared" si="2"/>
        <v>0</v>
      </c>
      <c r="L39" s="125">
        <f t="shared" si="3"/>
        <v>0</v>
      </c>
      <c r="M39" s="125">
        <f t="shared" si="17"/>
        <v>0</v>
      </c>
      <c r="N39" s="125">
        <f t="shared" si="4"/>
        <v>0</v>
      </c>
      <c r="O39" s="130">
        <f t="shared" si="5"/>
        <v>0</v>
      </c>
      <c r="P39" s="136">
        <f t="shared" si="13"/>
        <v>0</v>
      </c>
      <c r="Q39" s="134">
        <f t="shared" si="6"/>
        <v>0</v>
      </c>
      <c r="R39" s="134"/>
      <c r="S39" s="125">
        <f t="shared" si="14"/>
        <v>0</v>
      </c>
      <c r="T39" s="125">
        <f t="shared" si="7"/>
        <v>0</v>
      </c>
      <c r="U39" s="125">
        <f t="shared" si="15"/>
        <v>0</v>
      </c>
      <c r="V39" s="129">
        <f t="shared" si="8"/>
        <v>0</v>
      </c>
      <c r="W39" s="125">
        <f t="shared" si="9"/>
        <v>0</v>
      </c>
      <c r="X39" s="137">
        <f t="shared" si="10"/>
        <v>0</v>
      </c>
      <c r="Y39" s="152" t="str">
        <f>IF(X39&gt;0,VLOOKUP(Калькуляция!$C$4,' ЗП по стандарту АКФО'!$D$3:$E$134,2,FALSE),"")</f>
        <v/>
      </c>
      <c r="Z39" s="155" t="str">
        <f t="shared" si="16"/>
        <v/>
      </c>
      <c r="AD39" s="151">
        <f t="shared" si="11"/>
        <v>0</v>
      </c>
    </row>
    <row r="40" spans="2:30" x14ac:dyDescent="0.25">
      <c r="B40" s="110"/>
      <c r="C40" s="123"/>
      <c r="D40" s="109"/>
      <c r="E40" s="109"/>
      <c r="F40" s="111"/>
      <c r="G40" s="111"/>
      <c r="H40" s="111"/>
      <c r="I40" s="130">
        <f t="shared" si="12"/>
        <v>0</v>
      </c>
      <c r="J40" s="138"/>
      <c r="K40" s="125">
        <f t="shared" si="2"/>
        <v>0</v>
      </c>
      <c r="L40" s="125">
        <f t="shared" si="3"/>
        <v>0</v>
      </c>
      <c r="M40" s="125">
        <f t="shared" si="17"/>
        <v>0</v>
      </c>
      <c r="N40" s="125">
        <f t="shared" si="4"/>
        <v>0</v>
      </c>
      <c r="O40" s="130">
        <f t="shared" si="5"/>
        <v>0</v>
      </c>
      <c r="P40" s="136">
        <f t="shared" si="13"/>
        <v>0</v>
      </c>
      <c r="Q40" s="134">
        <f t="shared" si="6"/>
        <v>0</v>
      </c>
      <c r="R40" s="134"/>
      <c r="S40" s="125">
        <f t="shared" si="14"/>
        <v>0</v>
      </c>
      <c r="T40" s="125">
        <f t="shared" si="7"/>
        <v>0</v>
      </c>
      <c r="U40" s="125">
        <f t="shared" si="15"/>
        <v>0</v>
      </c>
      <c r="V40" s="129">
        <f t="shared" si="8"/>
        <v>0</v>
      </c>
      <c r="W40" s="125">
        <f t="shared" si="9"/>
        <v>0</v>
      </c>
      <c r="X40" s="137">
        <f t="shared" si="10"/>
        <v>0</v>
      </c>
      <c r="Y40" s="152" t="str">
        <f>IF(X40&gt;0,VLOOKUP(Калькуляция!$C$4,' ЗП по стандарту АКФО'!$D$3:$E$134,2,FALSE),"")</f>
        <v/>
      </c>
      <c r="Z40" s="155" t="str">
        <f t="shared" si="16"/>
        <v/>
      </c>
      <c r="AD40" s="151">
        <f t="shared" si="11"/>
        <v>0</v>
      </c>
    </row>
    <row r="41" spans="2:30" x14ac:dyDescent="0.25">
      <c r="B41" s="110"/>
      <c r="C41" s="123"/>
      <c r="D41" s="109"/>
      <c r="E41" s="109"/>
      <c r="F41" s="111"/>
      <c r="G41" s="111"/>
      <c r="H41" s="111"/>
      <c r="I41" s="130">
        <f t="shared" si="12"/>
        <v>0</v>
      </c>
      <c r="J41" s="135"/>
      <c r="K41" s="125">
        <f t="shared" si="2"/>
        <v>0</v>
      </c>
      <c r="L41" s="125">
        <f t="shared" si="3"/>
        <v>0</v>
      </c>
      <c r="M41" s="125">
        <f t="shared" si="17"/>
        <v>0</v>
      </c>
      <c r="N41" s="125">
        <f t="shared" si="4"/>
        <v>0</v>
      </c>
      <c r="O41" s="130">
        <f t="shared" si="5"/>
        <v>0</v>
      </c>
      <c r="P41" s="136">
        <f t="shared" si="13"/>
        <v>0</v>
      </c>
      <c r="Q41" s="134">
        <f t="shared" si="6"/>
        <v>0</v>
      </c>
      <c r="R41" s="134"/>
      <c r="S41" s="125">
        <f t="shared" si="14"/>
        <v>0</v>
      </c>
      <c r="T41" s="125">
        <f t="shared" si="7"/>
        <v>0</v>
      </c>
      <c r="U41" s="125">
        <f t="shared" si="15"/>
        <v>0</v>
      </c>
      <c r="V41" s="129">
        <f t="shared" si="8"/>
        <v>0</v>
      </c>
      <c r="W41" s="125">
        <f t="shared" si="9"/>
        <v>0</v>
      </c>
      <c r="X41" s="137">
        <f t="shared" si="10"/>
        <v>0</v>
      </c>
      <c r="Y41" s="152" t="str">
        <f>IF(X41&gt;0,VLOOKUP(Калькуляция!$C$4,' ЗП по стандарту АКФО'!$D$3:$E$134,2,FALSE),"")</f>
        <v/>
      </c>
      <c r="Z41" s="155" t="str">
        <f t="shared" si="16"/>
        <v/>
      </c>
      <c r="AD41" s="151">
        <f t="shared" si="11"/>
        <v>0</v>
      </c>
    </row>
    <row r="42" spans="2:30" x14ac:dyDescent="0.25">
      <c r="B42" s="110"/>
      <c r="C42" s="123"/>
      <c r="D42" s="109"/>
      <c r="E42" s="109"/>
      <c r="F42" s="111"/>
      <c r="G42" s="111"/>
      <c r="H42" s="111"/>
      <c r="I42" s="130">
        <f t="shared" si="12"/>
        <v>0</v>
      </c>
      <c r="J42" s="135"/>
      <c r="K42" s="125">
        <f t="shared" si="2"/>
        <v>0</v>
      </c>
      <c r="L42" s="125">
        <f t="shared" si="3"/>
        <v>0</v>
      </c>
      <c r="M42" s="125">
        <f>C42*J42</f>
        <v>0</v>
      </c>
      <c r="N42" s="125">
        <f t="shared" si="4"/>
        <v>0</v>
      </c>
      <c r="O42" s="130">
        <f t="shared" si="5"/>
        <v>0</v>
      </c>
      <c r="P42" s="136">
        <f t="shared" si="13"/>
        <v>0</v>
      </c>
      <c r="Q42" s="134">
        <f t="shared" si="6"/>
        <v>0</v>
      </c>
      <c r="R42" s="134"/>
      <c r="S42" s="125">
        <f t="shared" si="14"/>
        <v>0</v>
      </c>
      <c r="T42" s="125">
        <f t="shared" si="7"/>
        <v>0</v>
      </c>
      <c r="U42" s="125">
        <f t="shared" si="15"/>
        <v>0</v>
      </c>
      <c r="V42" s="129">
        <f t="shared" si="8"/>
        <v>0</v>
      </c>
      <c r="W42" s="125">
        <f t="shared" si="9"/>
        <v>0</v>
      </c>
      <c r="X42" s="137">
        <f t="shared" si="10"/>
        <v>0</v>
      </c>
      <c r="Y42" s="152" t="str">
        <f>IF(X42&gt;0,VLOOKUP(Калькуляция!$C$4,' ЗП по стандарту АКФО'!$D$3:$E$134,2,FALSE),"")</f>
        <v/>
      </c>
      <c r="Z42" s="155" t="str">
        <f t="shared" si="16"/>
        <v/>
      </c>
      <c r="AD42" s="151">
        <f t="shared" si="11"/>
        <v>0</v>
      </c>
    </row>
    <row r="43" spans="2:30" ht="16.5" thickBot="1" x14ac:dyDescent="0.3">
      <c r="B43" s="157"/>
      <c r="C43" s="139"/>
      <c r="D43" s="112"/>
      <c r="E43" s="109"/>
      <c r="F43" s="140"/>
      <c r="G43" s="140"/>
      <c r="H43" s="140"/>
      <c r="I43" s="143">
        <f t="shared" si="12"/>
        <v>0</v>
      </c>
      <c r="J43" s="141"/>
      <c r="K43" s="142">
        <f t="shared" si="2"/>
        <v>0</v>
      </c>
      <c r="L43" s="142">
        <f t="shared" si="3"/>
        <v>0</v>
      </c>
      <c r="M43" s="142">
        <f>C43*J43</f>
        <v>0</v>
      </c>
      <c r="N43" s="142">
        <f t="shared" si="4"/>
        <v>0</v>
      </c>
      <c r="O43" s="143">
        <f t="shared" si="5"/>
        <v>0</v>
      </c>
      <c r="P43" s="144">
        <f t="shared" si="13"/>
        <v>0</v>
      </c>
      <c r="Q43" s="145">
        <f t="shared" si="6"/>
        <v>0</v>
      </c>
      <c r="R43" s="145"/>
      <c r="S43" s="142">
        <f t="shared" si="14"/>
        <v>0</v>
      </c>
      <c r="T43" s="142">
        <f t="shared" si="7"/>
        <v>0</v>
      </c>
      <c r="U43" s="142">
        <f t="shared" si="15"/>
        <v>0</v>
      </c>
      <c r="V43" s="146">
        <f t="shared" si="8"/>
        <v>0</v>
      </c>
      <c r="W43" s="142">
        <f t="shared" si="9"/>
        <v>0</v>
      </c>
      <c r="X43" s="147">
        <f t="shared" si="10"/>
        <v>0</v>
      </c>
      <c r="Y43" s="152" t="str">
        <f>IF(X43&gt;0,VLOOKUP(Калькуляция!$C$4,' ЗП по стандарту АКФО'!$D$3:$E$134,2,FALSE),"")</f>
        <v/>
      </c>
      <c r="Z43" s="155" t="str">
        <f t="shared" si="16"/>
        <v/>
      </c>
      <c r="AD43" s="151">
        <f t="shared" si="11"/>
        <v>0</v>
      </c>
    </row>
    <row r="47" spans="2:30" x14ac:dyDescent="0.25">
      <c r="O47" s="151"/>
      <c r="S47" s="151"/>
      <c r="U47" s="151"/>
    </row>
    <row r="48" spans="2:30" x14ac:dyDescent="0.25">
      <c r="O48" s="151"/>
      <c r="S48" s="156"/>
      <c r="U48" s="156"/>
    </row>
    <row r="49" spans="2:21" x14ac:dyDescent="0.25">
      <c r="U49" s="156"/>
    </row>
    <row r="51" spans="2:21" ht="15.6" hidden="1" customHeight="1" x14ac:dyDescent="0.25">
      <c r="B51" s="148" t="s">
        <v>184</v>
      </c>
    </row>
    <row r="52" spans="2:21" ht="15.6" hidden="1" customHeight="1" x14ac:dyDescent="0.25">
      <c r="B52" s="148" t="s">
        <v>246</v>
      </c>
    </row>
    <row r="53" spans="2:21" ht="12.75" customHeight="1" x14ac:dyDescent="0.25"/>
  </sheetData>
  <sheetProtection password="E8A8" sheet="1" formatCells="0" formatColumns="0" formatRows="0" insertColumns="0" insertRows="0" insertHyperlinks="0" deleteColumns="0" deleteRows="0" sort="0" autoFilter="0" pivotTables="0"/>
  <mergeCells count="30">
    <mergeCell ref="P2:U3"/>
    <mergeCell ref="T4:T5"/>
    <mergeCell ref="N4:N5"/>
    <mergeCell ref="P4:P5"/>
    <mergeCell ref="Q4:Q5"/>
    <mergeCell ref="S4:S5"/>
    <mergeCell ref="O4:O5"/>
    <mergeCell ref="R4:R5"/>
    <mergeCell ref="Y2:Y5"/>
    <mergeCell ref="Z2:Z5"/>
    <mergeCell ref="V2:V3"/>
    <mergeCell ref="X2:X3"/>
    <mergeCell ref="W2:W3"/>
    <mergeCell ref="V4:X5"/>
    <mergeCell ref="B2:B5"/>
    <mergeCell ref="H4:H5"/>
    <mergeCell ref="C4:C5"/>
    <mergeCell ref="D4:D5"/>
    <mergeCell ref="J4:J5"/>
    <mergeCell ref="C2:I3"/>
    <mergeCell ref="J2:O2"/>
    <mergeCell ref="J3:L3"/>
    <mergeCell ref="M3:O3"/>
    <mergeCell ref="I4:I5"/>
    <mergeCell ref="M4:M5"/>
    <mergeCell ref="F4:F5"/>
    <mergeCell ref="G4:G5"/>
    <mergeCell ref="E4:E5"/>
    <mergeCell ref="K4:K5"/>
    <mergeCell ref="L4:L5"/>
  </mergeCells>
  <conditionalFormatting sqref="I9">
    <cfRule type="cellIs" dxfId="72" priority="50" operator="greaterThan">
      <formula>$AD$9</formula>
    </cfRule>
    <cfRule type="cellIs" dxfId="71" priority="70" operator="lessThan">
      <formula>$AD$9</formula>
    </cfRule>
  </conditionalFormatting>
  <conditionalFormatting sqref="I10">
    <cfRule type="cellIs" dxfId="70" priority="49" operator="greaterThan">
      <formula>$AD$10</formula>
    </cfRule>
    <cfRule type="cellIs" dxfId="69" priority="69" operator="lessThan">
      <formula>$AD$10</formula>
    </cfRule>
  </conditionalFormatting>
  <conditionalFormatting sqref="I11">
    <cfRule type="cellIs" dxfId="68" priority="48" operator="greaterThan">
      <formula>$AD$11</formula>
    </cfRule>
    <cfRule type="cellIs" dxfId="67" priority="68" operator="lessThan">
      <formula>$AD$11</formula>
    </cfRule>
  </conditionalFormatting>
  <conditionalFormatting sqref="I12">
    <cfRule type="cellIs" dxfId="66" priority="47" operator="greaterThan">
      <formula>$AD$12</formula>
    </cfRule>
    <cfRule type="cellIs" dxfId="65" priority="67" operator="lessThan">
      <formula>$AD$12</formula>
    </cfRule>
  </conditionalFormatting>
  <conditionalFormatting sqref="I13">
    <cfRule type="cellIs" dxfId="64" priority="66" operator="lessThan">
      <formula>$AD$13</formula>
    </cfRule>
    <cfRule type="cellIs" dxfId="63" priority="46" operator="greaterThan">
      <formula>$AD$13</formula>
    </cfRule>
  </conditionalFormatting>
  <conditionalFormatting sqref="I14">
    <cfRule type="cellIs" dxfId="62" priority="65" operator="lessThan">
      <formula>$AD$14</formula>
    </cfRule>
    <cfRule type="cellIs" dxfId="61" priority="45" operator="greaterThan">
      <formula>$AD$14</formula>
    </cfRule>
  </conditionalFormatting>
  <conditionalFormatting sqref="I15">
    <cfRule type="cellIs" dxfId="60" priority="64" operator="lessThan">
      <formula>$AD$15</formula>
    </cfRule>
    <cfRule type="cellIs" dxfId="59" priority="44" operator="greaterThan">
      <formula>$AD$15</formula>
    </cfRule>
  </conditionalFormatting>
  <conditionalFormatting sqref="I16">
    <cfRule type="cellIs" dxfId="58" priority="63" operator="lessThan">
      <formula>$AD$16</formula>
    </cfRule>
    <cfRule type="cellIs" dxfId="57" priority="43" operator="greaterThan">
      <formula>$AD$16</formula>
    </cfRule>
  </conditionalFormatting>
  <conditionalFormatting sqref="I17">
    <cfRule type="cellIs" dxfId="56" priority="62" operator="lessThan">
      <formula>$AD$17</formula>
    </cfRule>
    <cfRule type="cellIs" dxfId="55" priority="42" operator="greaterThan">
      <formula>$AD$17</formula>
    </cfRule>
  </conditionalFormatting>
  <conditionalFormatting sqref="I18">
    <cfRule type="cellIs" dxfId="54" priority="61" operator="lessThan">
      <formula>$AD$18</formula>
    </cfRule>
    <cfRule type="cellIs" dxfId="53" priority="41" operator="greaterThan">
      <formula>$AD$18</formula>
    </cfRule>
  </conditionalFormatting>
  <conditionalFormatting sqref="I19">
    <cfRule type="cellIs" dxfId="52" priority="60" operator="lessThan">
      <formula>$AD$19</formula>
    </cfRule>
    <cfRule type="cellIs" dxfId="51" priority="40" operator="greaterThan">
      <formula>$AD$19</formula>
    </cfRule>
  </conditionalFormatting>
  <conditionalFormatting sqref="I20">
    <cfRule type="cellIs" dxfId="50" priority="39" operator="greaterThan">
      <formula>$AD$20</formula>
    </cfRule>
    <cfRule type="cellIs" dxfId="49" priority="59" operator="lessThan">
      <formula>$AD$20</formula>
    </cfRule>
  </conditionalFormatting>
  <conditionalFormatting sqref="I21">
    <cfRule type="cellIs" dxfId="48" priority="58" operator="lessThan">
      <formula>$AD$21</formula>
    </cfRule>
    <cfRule type="cellIs" dxfId="47" priority="38" operator="greaterThan">
      <formula>$AD$21</formula>
    </cfRule>
  </conditionalFormatting>
  <conditionalFormatting sqref="I22">
    <cfRule type="cellIs" dxfId="46" priority="30" operator="lessThan">
      <formula>$AD$22</formula>
    </cfRule>
    <cfRule type="cellIs" dxfId="45" priority="29" operator="greaterThan">
      <formula>$AD$22</formula>
    </cfRule>
  </conditionalFormatting>
  <conditionalFormatting sqref="I23">
    <cfRule type="cellIs" dxfId="44" priority="28" operator="lessThan">
      <formula>$AD$23</formula>
    </cfRule>
    <cfRule type="cellIs" dxfId="43" priority="27" operator="greaterThan">
      <formula>$AD$23</formula>
    </cfRule>
  </conditionalFormatting>
  <conditionalFormatting sqref="I24">
    <cfRule type="cellIs" dxfId="42" priority="25" operator="greaterThan">
      <formula>$AD$24</formula>
    </cfRule>
    <cfRule type="cellIs" dxfId="41" priority="26" operator="lessThan">
      <formula>$AD$24</formula>
    </cfRule>
  </conditionalFormatting>
  <conditionalFormatting sqref="I25">
    <cfRule type="cellIs" dxfId="40" priority="24" operator="lessThan">
      <formula>$AD$25</formula>
    </cfRule>
    <cfRule type="cellIs" dxfId="39" priority="23" operator="greaterThan">
      <formula>$AD$25</formula>
    </cfRule>
  </conditionalFormatting>
  <conditionalFormatting sqref="I26">
    <cfRule type="cellIs" dxfId="38" priority="22" operator="lessThan">
      <formula>$AD$26</formula>
    </cfRule>
    <cfRule type="cellIs" dxfId="37" priority="21" operator="greaterThan">
      <formula>$AD$26</formula>
    </cfRule>
  </conditionalFormatting>
  <conditionalFormatting sqref="I27">
    <cfRule type="cellIs" dxfId="36" priority="20" operator="lessThan">
      <formula>$AD$27</formula>
    </cfRule>
    <cfRule type="cellIs" dxfId="35" priority="19" operator="greaterThan">
      <formula>$AD$27</formula>
    </cfRule>
  </conditionalFormatting>
  <conditionalFormatting sqref="I28">
    <cfRule type="cellIs" dxfId="34" priority="18" operator="lessThan">
      <formula>$AD$28</formula>
    </cfRule>
    <cfRule type="cellIs" dxfId="33" priority="17" operator="greaterThan">
      <formula>$AD$28</formula>
    </cfRule>
  </conditionalFormatting>
  <conditionalFormatting sqref="I29">
    <cfRule type="cellIs" dxfId="32" priority="16" operator="lessThan">
      <formula>$AD$29</formula>
    </cfRule>
    <cfRule type="cellIs" dxfId="31" priority="15" operator="greaterThan">
      <formula>$AD$29</formula>
    </cfRule>
  </conditionalFormatting>
  <conditionalFormatting sqref="I30">
    <cfRule type="cellIs" dxfId="30" priority="14" operator="lessThan">
      <formula>$AD$30</formula>
    </cfRule>
    <cfRule type="cellIs" dxfId="29" priority="13" operator="greaterThan">
      <formula>$AD$30</formula>
    </cfRule>
  </conditionalFormatting>
  <conditionalFormatting sqref="I31">
    <cfRule type="cellIs" dxfId="28" priority="12" operator="lessThan">
      <formula>$AD$31</formula>
    </cfRule>
    <cfRule type="cellIs" dxfId="27" priority="11" operator="greaterThan">
      <formula>$AD$31</formula>
    </cfRule>
  </conditionalFormatting>
  <conditionalFormatting sqref="I32">
    <cfRule type="cellIs" dxfId="26" priority="10" operator="lessThan">
      <formula>$AD$32</formula>
    </cfRule>
    <cfRule type="cellIs" dxfId="25" priority="9" operator="greaterThan">
      <formula>$AD$32</formula>
    </cfRule>
  </conditionalFormatting>
  <conditionalFormatting sqref="I33">
    <cfRule type="cellIs" dxfId="24" priority="8" operator="lessThan">
      <formula>$AD$33</formula>
    </cfRule>
    <cfRule type="cellIs" dxfId="23" priority="7" operator="greaterThan">
      <formula>$AD$33</formula>
    </cfRule>
  </conditionalFormatting>
  <conditionalFormatting sqref="I34">
    <cfRule type="cellIs" dxfId="22" priority="5" operator="greaterThan">
      <formula>$AD$34</formula>
    </cfRule>
    <cfRule type="cellIs" dxfId="21" priority="6" operator="lessThan">
      <formula>$AD$34</formula>
    </cfRule>
  </conditionalFormatting>
  <conditionalFormatting sqref="I35">
    <cfRule type="cellIs" dxfId="20" priority="4" operator="lessThan">
      <formula>$AD$35</formula>
    </cfRule>
    <cfRule type="cellIs" dxfId="19" priority="3" operator="greaterThan">
      <formula>$AD$35</formula>
    </cfRule>
  </conditionalFormatting>
  <conditionalFormatting sqref="I36">
    <cfRule type="cellIs" dxfId="18" priority="2" operator="lessThan">
      <formula>$AD$36</formula>
    </cfRule>
    <cfRule type="cellIs" dxfId="17" priority="1" operator="greaterThan">
      <formula>$AD$36</formula>
    </cfRule>
  </conditionalFormatting>
  <conditionalFormatting sqref="I37">
    <cfRule type="cellIs" dxfId="16" priority="57" operator="lessThan">
      <formula>$AD$37</formula>
    </cfRule>
    <cfRule type="cellIs" dxfId="15" priority="37" operator="greaterThan">
      <formula>$AD$37</formula>
    </cfRule>
  </conditionalFormatting>
  <conditionalFormatting sqref="I38">
    <cfRule type="cellIs" dxfId="14" priority="56" operator="lessThan">
      <formula>$AD$38</formula>
    </cfRule>
    <cfRule type="cellIs" dxfId="13" priority="36" operator="greaterThan">
      <formula>$AD$38</formula>
    </cfRule>
  </conditionalFormatting>
  <conditionalFormatting sqref="I39">
    <cfRule type="cellIs" dxfId="12" priority="35" operator="greaterThan">
      <formula>$AD$39</formula>
    </cfRule>
    <cfRule type="cellIs" dxfId="11" priority="55" operator="lessThan">
      <formula>$AD$39</formula>
    </cfRule>
  </conditionalFormatting>
  <conditionalFormatting sqref="I40">
    <cfRule type="cellIs" dxfId="10" priority="54" operator="lessThan">
      <formula>$AD$40</formula>
    </cfRule>
    <cfRule type="cellIs" dxfId="9" priority="34" operator="greaterThan">
      <formula>$AD$40</formula>
    </cfRule>
  </conditionalFormatting>
  <conditionalFormatting sqref="I41">
    <cfRule type="cellIs" dxfId="8" priority="53" operator="lessThan">
      <formula>$AD$41</formula>
    </cfRule>
    <cfRule type="cellIs" dxfId="7" priority="33" operator="greaterThan">
      <formula>$AD$41</formula>
    </cfRule>
  </conditionalFormatting>
  <conditionalFormatting sqref="I42">
    <cfRule type="cellIs" dxfId="6" priority="52" operator="lessThan">
      <formula>$AD$42</formula>
    </cfRule>
    <cfRule type="cellIs" dxfId="5" priority="32" operator="greaterThan">
      <formula>$AD$42</formula>
    </cfRule>
  </conditionalFormatting>
  <conditionalFormatting sqref="I43">
    <cfRule type="cellIs" dxfId="4" priority="51" operator="lessThan">
      <formula>$AD$43</formula>
    </cfRule>
    <cfRule type="cellIs" dxfId="3" priority="31" operator="greaterThan">
      <formula>$AD$43</formula>
    </cfRule>
  </conditionalFormatting>
  <conditionalFormatting sqref="Z6:Z43">
    <cfRule type="cellIs" dxfId="2" priority="74" operator="greaterThan">
      <formula>0</formula>
    </cfRule>
  </conditionalFormatting>
  <conditionalFormatting sqref="Z9:Z43">
    <cfRule type="cellIs" dxfId="1" priority="71" operator="equal">
      <formula>""</formula>
    </cfRule>
    <cfRule type="cellIs" dxfId="0" priority="79" operator="lessThan">
      <formula>0</formula>
    </cfRule>
  </conditionalFormatting>
  <dataValidations count="1">
    <dataValidation type="list" allowBlank="1" showInputMessage="1" showErrorMessage="1" sqref="E7:E43">
      <formula1>$B$51:$B$52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7"/>
  <sheetViews>
    <sheetView zoomScale="80" zoomScaleNormal="80" workbookViewId="0">
      <selection activeCell="C8" sqref="C8"/>
    </sheetView>
  </sheetViews>
  <sheetFormatPr defaultColWidth="8.85546875" defaultRowHeight="15" x14ac:dyDescent="0.25"/>
  <cols>
    <col min="1" max="1" width="5.42578125" style="159" customWidth="1"/>
    <col min="2" max="2" width="49" style="168" customWidth="1"/>
    <col min="3" max="3" width="22.42578125" style="168" customWidth="1"/>
    <col min="4" max="4" width="20.28515625" style="168" customWidth="1"/>
    <col min="5" max="5" width="12.7109375" style="168" customWidth="1"/>
    <col min="6" max="6" width="12.7109375" style="159" customWidth="1"/>
    <col min="7" max="7" width="8.85546875" style="159"/>
    <col min="8" max="8" width="16.7109375" style="159" customWidth="1"/>
    <col min="9" max="9" width="20.42578125" style="159" customWidth="1"/>
    <col min="10" max="16384" width="8.85546875" style="159"/>
  </cols>
  <sheetData>
    <row r="1" spans="2:9" ht="15.75" thickBot="1" x14ac:dyDescent="0.3">
      <c r="B1" s="163"/>
      <c r="C1" s="163"/>
      <c r="D1" s="163"/>
      <c r="E1" s="159"/>
    </row>
    <row r="2" spans="2:9" x14ac:dyDescent="0.25">
      <c r="B2" s="354" t="str">
        <f>Калькуляция!B1</f>
        <v xml:space="preserve">Наименование/ИНН подрядчика </v>
      </c>
      <c r="C2" s="355"/>
      <c r="D2" s="355"/>
      <c r="E2" s="356" t="str">
        <f>Калькуляция!C1</f>
        <v>ООО "ПРИМЕР"</v>
      </c>
      <c r="F2" s="356"/>
      <c r="G2" s="356"/>
      <c r="H2" s="356"/>
      <c r="I2" s="357"/>
    </row>
    <row r="3" spans="2:9" ht="15.75" thickBot="1" x14ac:dyDescent="0.3">
      <c r="B3" s="358" t="str">
        <f>Калькуляция!B6</f>
        <v>Адрес объекта (индекс, город (населенный пункт), улица, дом (корпус, строение), офис</v>
      </c>
      <c r="C3" s="359"/>
      <c r="D3" s="359"/>
      <c r="E3" s="360" t="str">
        <f>Калькуляция!C6</f>
        <v>г. Пример, ул. Пример, д. 8</v>
      </c>
      <c r="F3" s="360"/>
      <c r="G3" s="360"/>
      <c r="H3" s="360"/>
      <c r="I3" s="361"/>
    </row>
    <row r="4" spans="2:9" x14ac:dyDescent="0.25">
      <c r="B4" s="163"/>
      <c r="C4" s="163"/>
      <c r="D4" s="163"/>
      <c r="E4" s="159"/>
    </row>
    <row r="5" spans="2:9" x14ac:dyDescent="0.25">
      <c r="B5" s="158" t="s">
        <v>248</v>
      </c>
      <c r="C5" s="158"/>
      <c r="D5" s="158"/>
      <c r="E5" s="158"/>
    </row>
    <row r="6" spans="2:9" ht="15.75" thickBot="1" x14ac:dyDescent="0.3">
      <c r="B6" s="159"/>
      <c r="C6" s="159"/>
      <c r="D6" s="159"/>
      <c r="E6" s="159"/>
    </row>
    <row r="7" spans="2:9" ht="57" x14ac:dyDescent="0.25">
      <c r="B7" s="164" t="s">
        <v>17</v>
      </c>
      <c r="C7" s="177" t="s">
        <v>249</v>
      </c>
      <c r="D7" s="177" t="s">
        <v>263</v>
      </c>
      <c r="E7" s="165" t="s">
        <v>250</v>
      </c>
      <c r="F7" s="160"/>
    </row>
    <row r="8" spans="2:9" ht="15.75" x14ac:dyDescent="0.25">
      <c r="B8" s="161" t="s">
        <v>251</v>
      </c>
      <c r="C8" s="255">
        <f>Калькуляция!F12</f>
        <v>0</v>
      </c>
      <c r="D8" s="255">
        <f>Калькуляция!G12</f>
        <v>0</v>
      </c>
      <c r="E8" s="171" t="str">
        <f>Калькуляция!H12</f>
        <v/>
      </c>
    </row>
    <row r="9" spans="2:9" ht="15.75" x14ac:dyDescent="0.25">
      <c r="B9" s="161" t="s">
        <v>252</v>
      </c>
      <c r="C9" s="255">
        <f>Калькуляция!F13</f>
        <v>0</v>
      </c>
      <c r="D9" s="255">
        <f>Калькуляция!G13</f>
        <v>0</v>
      </c>
      <c r="E9" s="171" t="str">
        <f>Калькуляция!H13</f>
        <v/>
      </c>
    </row>
    <row r="10" spans="2:9" ht="15.75" x14ac:dyDescent="0.25">
      <c r="B10" s="161" t="s">
        <v>8</v>
      </c>
      <c r="C10" s="255">
        <f>Калькуляция!F16</f>
        <v>0</v>
      </c>
      <c r="D10" s="255">
        <f>Калькуляция!G16</f>
        <v>0</v>
      </c>
      <c r="E10" s="171" t="str">
        <f>Калькуляция!H16</f>
        <v/>
      </c>
    </row>
    <row r="11" spans="2:9" ht="15.75" x14ac:dyDescent="0.25">
      <c r="B11" s="161" t="s">
        <v>1</v>
      </c>
      <c r="C11" s="255">
        <f>Калькуляция!F21</f>
        <v>0</v>
      </c>
      <c r="D11" s="255">
        <f>Калькуляция!G21</f>
        <v>0</v>
      </c>
      <c r="E11" s="171" t="str">
        <f>Калькуляция!H21</f>
        <v/>
      </c>
    </row>
    <row r="12" spans="2:9" ht="15.75" x14ac:dyDescent="0.25">
      <c r="B12" s="161" t="s">
        <v>2</v>
      </c>
      <c r="C12" s="255">
        <f>Калькуляция!F30</f>
        <v>0</v>
      </c>
      <c r="D12" s="255">
        <f>Калькуляция!G30</f>
        <v>0</v>
      </c>
      <c r="E12" s="171" t="str">
        <f>Калькуляция!H30</f>
        <v/>
      </c>
    </row>
    <row r="13" spans="2:9" ht="15.75" x14ac:dyDescent="0.25">
      <c r="B13" s="161" t="s">
        <v>3</v>
      </c>
      <c r="C13" s="255">
        <f>Калькуляция!F39</f>
        <v>0</v>
      </c>
      <c r="D13" s="255">
        <f>Калькуляция!G39</f>
        <v>0</v>
      </c>
      <c r="E13" s="171" t="str">
        <f>Калькуляция!H39</f>
        <v/>
      </c>
    </row>
    <row r="14" spans="2:9" ht="15.75" x14ac:dyDescent="0.25">
      <c r="B14" s="161" t="s">
        <v>35</v>
      </c>
      <c r="C14" s="255">
        <f>Калькуляция!F48</f>
        <v>0</v>
      </c>
      <c r="D14" s="255">
        <f>Калькуляция!G48</f>
        <v>0</v>
      </c>
      <c r="E14" s="171" t="str">
        <f>Калькуляция!H48</f>
        <v/>
      </c>
    </row>
    <row r="15" spans="2:9" ht="15.75" x14ac:dyDescent="0.25">
      <c r="B15" s="161" t="s">
        <v>4</v>
      </c>
      <c r="C15" s="255">
        <f>Калькуляция!F49</f>
        <v>0</v>
      </c>
      <c r="D15" s="255">
        <f>Калькуляция!G49</f>
        <v>0</v>
      </c>
      <c r="E15" s="171" t="str">
        <f>Калькуляция!H49</f>
        <v/>
      </c>
    </row>
    <row r="16" spans="2:9" ht="15.75" x14ac:dyDescent="0.25">
      <c r="B16" s="161" t="s">
        <v>12</v>
      </c>
      <c r="C16" s="255">
        <f>SUM(Калькуляция!F55:F62)</f>
        <v>0</v>
      </c>
      <c r="D16" s="255">
        <f>SUM(Калькуляция!G55:G62)</f>
        <v>0</v>
      </c>
      <c r="E16" s="171" t="str">
        <f>IF(Калькуляция!G69=0,"",SUM(Калькуляция!H55:H62))</f>
        <v/>
      </c>
    </row>
    <row r="17" spans="2:9" ht="15.75" x14ac:dyDescent="0.25">
      <c r="B17" s="161" t="s">
        <v>21</v>
      </c>
      <c r="C17" s="255">
        <f>Калькуляция!F64</f>
        <v>0</v>
      </c>
      <c r="D17" s="255">
        <f>Калькуляция!G64</f>
        <v>0</v>
      </c>
      <c r="E17" s="171" t="str">
        <f>Калькуляция!H64</f>
        <v/>
      </c>
    </row>
    <row r="18" spans="2:9" ht="15.75" x14ac:dyDescent="0.25">
      <c r="B18" s="161" t="s">
        <v>253</v>
      </c>
      <c r="C18" s="255">
        <f>Калькуляция!F65</f>
        <v>0</v>
      </c>
      <c r="D18" s="255">
        <f>Калькуляция!G65</f>
        <v>0</v>
      </c>
      <c r="E18" s="171" t="str">
        <f>Калькуляция!H65</f>
        <v/>
      </c>
    </row>
    <row r="19" spans="2:9" ht="15.75" x14ac:dyDescent="0.25">
      <c r="B19" s="161" t="s">
        <v>27</v>
      </c>
      <c r="C19" s="255">
        <f>Калькуляция!F67</f>
        <v>0</v>
      </c>
      <c r="D19" s="255">
        <f>Калькуляция!G67</f>
        <v>0</v>
      </c>
      <c r="E19" s="171" t="str">
        <f>Калькуляция!H67</f>
        <v/>
      </c>
    </row>
    <row r="20" spans="2:9" ht="15.75" x14ac:dyDescent="0.25">
      <c r="B20" s="161" t="s">
        <v>183</v>
      </c>
      <c r="C20" s="255">
        <f>Калькуляция!F68</f>
        <v>0</v>
      </c>
      <c r="D20" s="255">
        <f>Калькуляция!G68</f>
        <v>0</v>
      </c>
      <c r="E20" s="171"/>
    </row>
    <row r="21" spans="2:9" ht="15.75" x14ac:dyDescent="0.25">
      <c r="B21" s="161" t="s">
        <v>20</v>
      </c>
      <c r="C21" s="172">
        <f>Калькуляция!F69</f>
        <v>0</v>
      </c>
      <c r="D21" s="172">
        <f>Калькуляция!G69</f>
        <v>0</v>
      </c>
      <c r="E21" s="171"/>
    </row>
    <row r="22" spans="2:9" ht="15.75" x14ac:dyDescent="0.25">
      <c r="B22" s="161" t="s">
        <v>24</v>
      </c>
      <c r="C22" s="255">
        <f>Калькуляция!F70</f>
        <v>0</v>
      </c>
      <c r="D22" s="255">
        <f>Калькуляция!G70</f>
        <v>0</v>
      </c>
      <c r="E22" s="171"/>
    </row>
    <row r="23" spans="2:9" ht="16.5" thickBot="1" x14ac:dyDescent="0.3">
      <c r="B23" s="162" t="s">
        <v>41</v>
      </c>
      <c r="C23" s="173">
        <f>Калькуляция!F71</f>
        <v>0</v>
      </c>
      <c r="D23" s="173">
        <f>Калькуляция!G71</f>
        <v>0</v>
      </c>
      <c r="E23" s="174"/>
    </row>
    <row r="24" spans="2:9" x14ac:dyDescent="0.25">
      <c r="B24" s="159"/>
      <c r="C24" s="159"/>
      <c r="D24" s="159"/>
      <c r="E24" s="159"/>
    </row>
    <row r="25" spans="2:9" x14ac:dyDescent="0.25">
      <c r="B25" s="362" t="s">
        <v>264</v>
      </c>
      <c r="C25" s="362"/>
      <c r="D25" s="362"/>
      <c r="E25" s="170"/>
    </row>
    <row r="26" spans="2:9" x14ac:dyDescent="0.25">
      <c r="B26" s="362"/>
      <c r="C26" s="362"/>
      <c r="D26" s="362"/>
    </row>
    <row r="27" spans="2:9" x14ac:dyDescent="0.25">
      <c r="B27" s="163"/>
      <c r="C27" s="163"/>
      <c r="D27" s="163"/>
    </row>
    <row r="28" spans="2:9" x14ac:dyDescent="0.25">
      <c r="B28" s="158" t="s">
        <v>254</v>
      </c>
      <c r="C28" s="159"/>
      <c r="D28" s="159"/>
      <c r="E28" s="159"/>
    </row>
    <row r="29" spans="2:9" ht="15.75" thickBot="1" x14ac:dyDescent="0.3">
      <c r="B29" s="256"/>
      <c r="C29" s="159"/>
      <c r="D29" s="159"/>
      <c r="E29" s="159"/>
    </row>
    <row r="30" spans="2:9" ht="103.35" customHeight="1" x14ac:dyDescent="0.25">
      <c r="B30" s="347" t="s">
        <v>221</v>
      </c>
      <c r="C30" s="348"/>
      <c r="D30" s="348"/>
      <c r="E30" s="349" t="s">
        <v>257</v>
      </c>
      <c r="F30" s="349"/>
      <c r="G30" s="349"/>
      <c r="H30" s="350" t="s">
        <v>265</v>
      </c>
      <c r="I30" s="352" t="s">
        <v>266</v>
      </c>
    </row>
    <row r="31" spans="2:9" s="257" customFormat="1" ht="14.45" customHeight="1" x14ac:dyDescent="0.25">
      <c r="B31" s="169" t="s">
        <v>255</v>
      </c>
      <c r="C31" s="167" t="s">
        <v>28</v>
      </c>
      <c r="D31" s="167" t="s">
        <v>258</v>
      </c>
      <c r="E31" s="167" t="s">
        <v>228</v>
      </c>
      <c r="F31" s="167" t="s">
        <v>229</v>
      </c>
      <c r="G31" s="167" t="s">
        <v>256</v>
      </c>
      <c r="H31" s="351"/>
      <c r="I31" s="353"/>
    </row>
    <row r="32" spans="2:9" x14ac:dyDescent="0.25">
      <c r="B32" s="175">
        <f>'Расчет ФОТ'!B9</f>
        <v>0</v>
      </c>
      <c r="C32" s="255">
        <f>'Расчет ФОТ'!C9</f>
        <v>0</v>
      </c>
      <c r="D32" s="255">
        <f>'Расчет ФОТ'!I9</f>
        <v>0</v>
      </c>
      <c r="E32" s="255">
        <f>'Расчет ФОТ'!J9</f>
        <v>0</v>
      </c>
      <c r="F32" s="255">
        <f>'Расчет ФОТ'!K9</f>
        <v>0</v>
      </c>
      <c r="G32" s="255">
        <f>'Расчет ФОТ'!L9</f>
        <v>0</v>
      </c>
      <c r="H32" s="255">
        <f>'Расчет ФОТ'!V9-'Расчет ФОТ'!N9</f>
        <v>0</v>
      </c>
      <c r="I32" s="258">
        <f>'Расчет ФОТ'!V9</f>
        <v>0</v>
      </c>
    </row>
    <row r="33" spans="2:9" x14ac:dyDescent="0.25">
      <c r="B33" s="175">
        <f>'Расчет ФОТ'!B10</f>
        <v>0</v>
      </c>
      <c r="C33" s="255">
        <f>'Расчет ФОТ'!C10</f>
        <v>0</v>
      </c>
      <c r="D33" s="255">
        <f>'Расчет ФОТ'!I10</f>
        <v>0</v>
      </c>
      <c r="E33" s="255">
        <f>'Расчет ФОТ'!J10</f>
        <v>0</v>
      </c>
      <c r="F33" s="255">
        <f>'Расчет ФОТ'!K10</f>
        <v>0</v>
      </c>
      <c r="G33" s="255">
        <f>'Расчет ФОТ'!L10</f>
        <v>0</v>
      </c>
      <c r="H33" s="255">
        <f>'Расчет ФОТ'!V10-'Расчет ФОТ'!N10</f>
        <v>0</v>
      </c>
      <c r="I33" s="258">
        <f>'Расчет ФОТ'!V10</f>
        <v>0</v>
      </c>
    </row>
    <row r="34" spans="2:9" x14ac:dyDescent="0.25">
      <c r="B34" s="175">
        <f>'Расчет ФОТ'!B11</f>
        <v>0</v>
      </c>
      <c r="C34" s="255">
        <f>'Расчет ФОТ'!C11</f>
        <v>0</v>
      </c>
      <c r="D34" s="255">
        <f>'Расчет ФОТ'!I11</f>
        <v>0</v>
      </c>
      <c r="E34" s="255">
        <f>'Расчет ФОТ'!J11</f>
        <v>0</v>
      </c>
      <c r="F34" s="255">
        <f>'Расчет ФОТ'!K11</f>
        <v>0</v>
      </c>
      <c r="G34" s="255">
        <f>'Расчет ФОТ'!L11</f>
        <v>0</v>
      </c>
      <c r="H34" s="255">
        <f>'Расчет ФОТ'!V11-'Расчет ФОТ'!N11</f>
        <v>0</v>
      </c>
      <c r="I34" s="258">
        <f>'Расчет ФОТ'!V11</f>
        <v>0</v>
      </c>
    </row>
    <row r="35" spans="2:9" x14ac:dyDescent="0.25">
      <c r="B35" s="175">
        <f>'Расчет ФОТ'!B12</f>
        <v>0</v>
      </c>
      <c r="C35" s="255">
        <f>'Расчет ФОТ'!C12</f>
        <v>0</v>
      </c>
      <c r="D35" s="255">
        <f>'Расчет ФОТ'!I12</f>
        <v>0</v>
      </c>
      <c r="E35" s="255">
        <f>'Расчет ФОТ'!J12</f>
        <v>0</v>
      </c>
      <c r="F35" s="255">
        <f>'Расчет ФОТ'!K12</f>
        <v>0</v>
      </c>
      <c r="G35" s="255">
        <f>'Расчет ФОТ'!L12</f>
        <v>0</v>
      </c>
      <c r="H35" s="255">
        <f>'Расчет ФОТ'!V12-'Расчет ФОТ'!N12</f>
        <v>0</v>
      </c>
      <c r="I35" s="258">
        <f>'Расчет ФОТ'!V12</f>
        <v>0</v>
      </c>
    </row>
    <row r="36" spans="2:9" x14ac:dyDescent="0.25">
      <c r="B36" s="175">
        <f>'Расчет ФОТ'!B13</f>
        <v>0</v>
      </c>
      <c r="C36" s="255">
        <f>'Расчет ФОТ'!C13</f>
        <v>0</v>
      </c>
      <c r="D36" s="255">
        <f>'Расчет ФОТ'!I13</f>
        <v>0</v>
      </c>
      <c r="E36" s="255">
        <f>'Расчет ФОТ'!J13</f>
        <v>0</v>
      </c>
      <c r="F36" s="255">
        <f>'Расчет ФОТ'!K13</f>
        <v>0</v>
      </c>
      <c r="G36" s="255">
        <f>'Расчет ФОТ'!L13</f>
        <v>0</v>
      </c>
      <c r="H36" s="255">
        <f>'Расчет ФОТ'!V13-'Расчет ФОТ'!N13</f>
        <v>0</v>
      </c>
      <c r="I36" s="258">
        <f>'Расчет ФОТ'!V13</f>
        <v>0</v>
      </c>
    </row>
    <row r="37" spans="2:9" x14ac:dyDescent="0.25">
      <c r="B37" s="175">
        <f>'Расчет ФОТ'!B14</f>
        <v>0</v>
      </c>
      <c r="C37" s="255">
        <f>'Расчет ФОТ'!C14</f>
        <v>0</v>
      </c>
      <c r="D37" s="255">
        <f>'Расчет ФОТ'!I14</f>
        <v>0</v>
      </c>
      <c r="E37" s="255">
        <f>'Расчет ФОТ'!J14</f>
        <v>0</v>
      </c>
      <c r="F37" s="255">
        <f>'Расчет ФОТ'!K14</f>
        <v>0</v>
      </c>
      <c r="G37" s="255">
        <f>'Расчет ФОТ'!L14</f>
        <v>0</v>
      </c>
      <c r="H37" s="255">
        <f>'Расчет ФОТ'!V14-'Расчет ФОТ'!N14</f>
        <v>0</v>
      </c>
      <c r="I37" s="258">
        <f>'Расчет ФОТ'!V14</f>
        <v>0</v>
      </c>
    </row>
    <row r="38" spans="2:9" x14ac:dyDescent="0.25">
      <c r="B38" s="175">
        <f>'Расчет ФОТ'!B15</f>
        <v>0</v>
      </c>
      <c r="C38" s="255">
        <f>'Расчет ФОТ'!C15</f>
        <v>0</v>
      </c>
      <c r="D38" s="255">
        <f>'Расчет ФОТ'!I15</f>
        <v>0</v>
      </c>
      <c r="E38" s="255">
        <f>'Расчет ФОТ'!J15</f>
        <v>0</v>
      </c>
      <c r="F38" s="255">
        <f>'Расчет ФОТ'!K15</f>
        <v>0</v>
      </c>
      <c r="G38" s="255">
        <f>'Расчет ФОТ'!L15</f>
        <v>0</v>
      </c>
      <c r="H38" s="255">
        <f>'Расчет ФОТ'!V15-'Расчет ФОТ'!N15</f>
        <v>0</v>
      </c>
      <c r="I38" s="258">
        <f>'Расчет ФОТ'!V15</f>
        <v>0</v>
      </c>
    </row>
    <row r="39" spans="2:9" x14ac:dyDescent="0.25">
      <c r="B39" s="175">
        <f>'Расчет ФОТ'!B16</f>
        <v>0</v>
      </c>
      <c r="C39" s="255">
        <f>'Расчет ФОТ'!C16</f>
        <v>0</v>
      </c>
      <c r="D39" s="255">
        <f>'Расчет ФОТ'!I16</f>
        <v>0</v>
      </c>
      <c r="E39" s="255">
        <f>'Расчет ФОТ'!J16</f>
        <v>0</v>
      </c>
      <c r="F39" s="255">
        <f>'Расчет ФОТ'!K16</f>
        <v>0</v>
      </c>
      <c r="G39" s="255">
        <f>'Расчет ФОТ'!L16</f>
        <v>0</v>
      </c>
      <c r="H39" s="255">
        <f>'Расчет ФОТ'!V16-'Расчет ФОТ'!N16</f>
        <v>0</v>
      </c>
      <c r="I39" s="258">
        <f>'Расчет ФОТ'!V16</f>
        <v>0</v>
      </c>
    </row>
    <row r="40" spans="2:9" x14ac:dyDescent="0.25">
      <c r="B40" s="175">
        <f>'Расчет ФОТ'!B17</f>
        <v>0</v>
      </c>
      <c r="C40" s="255">
        <f>'Расчет ФОТ'!C17</f>
        <v>0</v>
      </c>
      <c r="D40" s="255">
        <f>'Расчет ФОТ'!I17</f>
        <v>0</v>
      </c>
      <c r="E40" s="255">
        <f>'Расчет ФОТ'!J17</f>
        <v>0</v>
      </c>
      <c r="F40" s="255">
        <f>'Расчет ФОТ'!K17</f>
        <v>0</v>
      </c>
      <c r="G40" s="255">
        <f>'Расчет ФОТ'!L17</f>
        <v>0</v>
      </c>
      <c r="H40" s="255">
        <f>'Расчет ФОТ'!V17-'Расчет ФОТ'!N17</f>
        <v>0</v>
      </c>
      <c r="I40" s="258">
        <f>'Расчет ФОТ'!V17</f>
        <v>0</v>
      </c>
    </row>
    <row r="41" spans="2:9" x14ac:dyDescent="0.25">
      <c r="B41" s="175">
        <f>'Расчет ФОТ'!B18</f>
        <v>0</v>
      </c>
      <c r="C41" s="255">
        <f>'Расчет ФОТ'!C18</f>
        <v>0</v>
      </c>
      <c r="D41" s="255">
        <f>'Расчет ФОТ'!I18</f>
        <v>0</v>
      </c>
      <c r="E41" s="255">
        <f>'Расчет ФОТ'!J18</f>
        <v>0</v>
      </c>
      <c r="F41" s="255">
        <f>'Расчет ФОТ'!K18</f>
        <v>0</v>
      </c>
      <c r="G41" s="255">
        <f>'Расчет ФОТ'!L18</f>
        <v>0</v>
      </c>
      <c r="H41" s="255">
        <f>'Расчет ФОТ'!V18-'Расчет ФОТ'!N18</f>
        <v>0</v>
      </c>
      <c r="I41" s="258">
        <f>'Расчет ФОТ'!V18</f>
        <v>0</v>
      </c>
    </row>
    <row r="42" spans="2:9" x14ac:dyDescent="0.25">
      <c r="B42" s="175">
        <f>'Расчет ФОТ'!B19</f>
        <v>0</v>
      </c>
      <c r="C42" s="255">
        <f>'Расчет ФОТ'!C19</f>
        <v>0</v>
      </c>
      <c r="D42" s="255">
        <f>'Расчет ФОТ'!I19</f>
        <v>0</v>
      </c>
      <c r="E42" s="255">
        <f>'Расчет ФОТ'!J19</f>
        <v>0</v>
      </c>
      <c r="F42" s="255">
        <f>'Расчет ФОТ'!K19</f>
        <v>0</v>
      </c>
      <c r="G42" s="255">
        <f>'Расчет ФОТ'!L19</f>
        <v>0</v>
      </c>
      <c r="H42" s="255">
        <f>'Расчет ФОТ'!V19-'Расчет ФОТ'!N19</f>
        <v>0</v>
      </c>
      <c r="I42" s="258">
        <f>'Расчет ФОТ'!V19</f>
        <v>0</v>
      </c>
    </row>
    <row r="43" spans="2:9" x14ac:dyDescent="0.25">
      <c r="B43" s="175">
        <f>'Расчет ФОТ'!B20</f>
        <v>0</v>
      </c>
      <c r="C43" s="255">
        <f>'Расчет ФОТ'!C20</f>
        <v>0</v>
      </c>
      <c r="D43" s="255">
        <f>'Расчет ФОТ'!I20</f>
        <v>0</v>
      </c>
      <c r="E43" s="255">
        <f>'Расчет ФОТ'!J20</f>
        <v>0</v>
      </c>
      <c r="F43" s="255">
        <f>'Расчет ФОТ'!K20</f>
        <v>0</v>
      </c>
      <c r="G43" s="255">
        <f>'Расчет ФОТ'!L20</f>
        <v>0</v>
      </c>
      <c r="H43" s="255">
        <f>'Расчет ФОТ'!V20-'Расчет ФОТ'!N20</f>
        <v>0</v>
      </c>
      <c r="I43" s="258">
        <f>'Расчет ФОТ'!V20</f>
        <v>0</v>
      </c>
    </row>
    <row r="44" spans="2:9" x14ac:dyDescent="0.25">
      <c r="B44" s="175">
        <f>'Расчет ФОТ'!B21</f>
        <v>0</v>
      </c>
      <c r="C44" s="255">
        <f>'Расчет ФОТ'!C21</f>
        <v>0</v>
      </c>
      <c r="D44" s="255">
        <f>'Расчет ФОТ'!I21</f>
        <v>0</v>
      </c>
      <c r="E44" s="255">
        <f>'Расчет ФОТ'!J21</f>
        <v>0</v>
      </c>
      <c r="F44" s="255">
        <f>'Расчет ФОТ'!K21</f>
        <v>0</v>
      </c>
      <c r="G44" s="255">
        <f>'Расчет ФОТ'!L21</f>
        <v>0</v>
      </c>
      <c r="H44" s="255">
        <f>'Расчет ФОТ'!V21-'Расчет ФОТ'!N21</f>
        <v>0</v>
      </c>
      <c r="I44" s="258">
        <f>'Расчет ФОТ'!V21</f>
        <v>0</v>
      </c>
    </row>
    <row r="45" spans="2:9" x14ac:dyDescent="0.25">
      <c r="B45" s="175">
        <f>'Расчет ФОТ'!B22</f>
        <v>0</v>
      </c>
      <c r="C45" s="255">
        <f>'Расчет ФОТ'!C22</f>
        <v>0</v>
      </c>
      <c r="D45" s="255">
        <f>'Расчет ФОТ'!I22</f>
        <v>0</v>
      </c>
      <c r="E45" s="255">
        <f>'Расчет ФОТ'!J22</f>
        <v>0</v>
      </c>
      <c r="F45" s="255">
        <f>'Расчет ФОТ'!K22</f>
        <v>0</v>
      </c>
      <c r="G45" s="255">
        <f>'Расчет ФОТ'!L22</f>
        <v>0</v>
      </c>
      <c r="H45" s="255">
        <f>'Расчет ФОТ'!V22-'Расчет ФОТ'!N22</f>
        <v>0</v>
      </c>
      <c r="I45" s="258">
        <f>'Расчет ФОТ'!V22</f>
        <v>0</v>
      </c>
    </row>
    <row r="46" spans="2:9" x14ac:dyDescent="0.25">
      <c r="B46" s="175">
        <f>'Расчет ФОТ'!B23</f>
        <v>0</v>
      </c>
      <c r="C46" s="255">
        <f>'Расчет ФОТ'!C23</f>
        <v>0</v>
      </c>
      <c r="D46" s="255">
        <f>'Расчет ФОТ'!I23</f>
        <v>0</v>
      </c>
      <c r="E46" s="255">
        <f>'Расчет ФОТ'!J23</f>
        <v>0</v>
      </c>
      <c r="F46" s="255">
        <f>'Расчет ФОТ'!K23</f>
        <v>0</v>
      </c>
      <c r="G46" s="255">
        <f>'Расчет ФОТ'!L23</f>
        <v>0</v>
      </c>
      <c r="H46" s="255">
        <f>'Расчет ФОТ'!V23-'Расчет ФОТ'!N23</f>
        <v>0</v>
      </c>
      <c r="I46" s="258">
        <f>'Расчет ФОТ'!V23</f>
        <v>0</v>
      </c>
    </row>
    <row r="47" spans="2:9" x14ac:dyDescent="0.25">
      <c r="B47" s="175">
        <f>'Расчет ФОТ'!B24</f>
        <v>0</v>
      </c>
      <c r="C47" s="255">
        <f>'Расчет ФОТ'!C24</f>
        <v>0</v>
      </c>
      <c r="D47" s="255">
        <f>'Расчет ФОТ'!I24</f>
        <v>0</v>
      </c>
      <c r="E47" s="255">
        <f>'Расчет ФОТ'!J24</f>
        <v>0</v>
      </c>
      <c r="F47" s="255">
        <f>'Расчет ФОТ'!K24</f>
        <v>0</v>
      </c>
      <c r="G47" s="255">
        <f>'Расчет ФОТ'!L24</f>
        <v>0</v>
      </c>
      <c r="H47" s="255">
        <f>'Расчет ФОТ'!V24-'Расчет ФОТ'!N24</f>
        <v>0</v>
      </c>
      <c r="I47" s="258">
        <f>'Расчет ФОТ'!V24</f>
        <v>0</v>
      </c>
    </row>
    <row r="48" spans="2:9" x14ac:dyDescent="0.25">
      <c r="B48" s="175">
        <f>'Расчет ФОТ'!B25</f>
        <v>0</v>
      </c>
      <c r="C48" s="255">
        <f>'Расчет ФОТ'!C25</f>
        <v>0</v>
      </c>
      <c r="D48" s="255">
        <f>'Расчет ФОТ'!I25</f>
        <v>0</v>
      </c>
      <c r="E48" s="255">
        <f>'Расчет ФОТ'!J25</f>
        <v>0</v>
      </c>
      <c r="F48" s="255">
        <f>'Расчет ФОТ'!K25</f>
        <v>0</v>
      </c>
      <c r="G48" s="255">
        <f>'Расчет ФОТ'!L25</f>
        <v>0</v>
      </c>
      <c r="H48" s="255">
        <f>'Расчет ФОТ'!V25-'Расчет ФОТ'!N25</f>
        <v>0</v>
      </c>
      <c r="I48" s="258">
        <f>'Расчет ФОТ'!V25</f>
        <v>0</v>
      </c>
    </row>
    <row r="49" spans="2:9" x14ac:dyDescent="0.25">
      <c r="B49" s="175">
        <f>'Расчет ФОТ'!B26</f>
        <v>0</v>
      </c>
      <c r="C49" s="255">
        <f>'Расчет ФОТ'!C26</f>
        <v>0</v>
      </c>
      <c r="D49" s="255">
        <f>'Расчет ФОТ'!I26</f>
        <v>0</v>
      </c>
      <c r="E49" s="255">
        <f>'Расчет ФОТ'!J26</f>
        <v>0</v>
      </c>
      <c r="F49" s="255">
        <f>'Расчет ФОТ'!K26</f>
        <v>0</v>
      </c>
      <c r="G49" s="255">
        <f>'Расчет ФОТ'!L26</f>
        <v>0</v>
      </c>
      <c r="H49" s="255">
        <f>'Расчет ФОТ'!V26-'Расчет ФОТ'!N26</f>
        <v>0</v>
      </c>
      <c r="I49" s="258">
        <f>'Расчет ФОТ'!V26</f>
        <v>0</v>
      </c>
    </row>
    <row r="50" spans="2:9" x14ac:dyDescent="0.25">
      <c r="B50" s="175">
        <f>'Расчет ФОТ'!B27</f>
        <v>0</v>
      </c>
      <c r="C50" s="255">
        <f>'Расчет ФОТ'!C27</f>
        <v>0</v>
      </c>
      <c r="D50" s="255">
        <f>'Расчет ФОТ'!I27</f>
        <v>0</v>
      </c>
      <c r="E50" s="255">
        <f>'Расчет ФОТ'!J27</f>
        <v>0</v>
      </c>
      <c r="F50" s="255">
        <f>'Расчет ФОТ'!K27</f>
        <v>0</v>
      </c>
      <c r="G50" s="255">
        <f>'Расчет ФОТ'!L27</f>
        <v>0</v>
      </c>
      <c r="H50" s="255">
        <f>'Расчет ФОТ'!V27-'Расчет ФОТ'!N27</f>
        <v>0</v>
      </c>
      <c r="I50" s="258">
        <f>'Расчет ФОТ'!V27</f>
        <v>0</v>
      </c>
    </row>
    <row r="51" spans="2:9" x14ac:dyDescent="0.25">
      <c r="B51" s="175">
        <f>'Расчет ФОТ'!B28</f>
        <v>0</v>
      </c>
      <c r="C51" s="255">
        <f>'Расчет ФОТ'!C28</f>
        <v>0</v>
      </c>
      <c r="D51" s="255">
        <f>'Расчет ФОТ'!I28</f>
        <v>0</v>
      </c>
      <c r="E51" s="255">
        <f>'Расчет ФОТ'!J28</f>
        <v>0</v>
      </c>
      <c r="F51" s="255">
        <f>'Расчет ФОТ'!K28</f>
        <v>0</v>
      </c>
      <c r="G51" s="255">
        <f>'Расчет ФОТ'!L28</f>
        <v>0</v>
      </c>
      <c r="H51" s="255">
        <f>'Расчет ФОТ'!V28-'Расчет ФОТ'!N28</f>
        <v>0</v>
      </c>
      <c r="I51" s="258">
        <f>'Расчет ФОТ'!V28</f>
        <v>0</v>
      </c>
    </row>
    <row r="52" spans="2:9" x14ac:dyDescent="0.25">
      <c r="B52" s="175">
        <f>'Расчет ФОТ'!B29</f>
        <v>0</v>
      </c>
      <c r="C52" s="255">
        <f>'Расчет ФОТ'!C29</f>
        <v>0</v>
      </c>
      <c r="D52" s="255">
        <f>'Расчет ФОТ'!I29</f>
        <v>0</v>
      </c>
      <c r="E52" s="255">
        <f>'Расчет ФОТ'!J29</f>
        <v>0</v>
      </c>
      <c r="F52" s="255">
        <f>'Расчет ФОТ'!K29</f>
        <v>0</v>
      </c>
      <c r="G52" s="255">
        <f>'Расчет ФОТ'!L29</f>
        <v>0</v>
      </c>
      <c r="H52" s="255">
        <f>'Расчет ФОТ'!V29-'Расчет ФОТ'!N29</f>
        <v>0</v>
      </c>
      <c r="I52" s="258">
        <f>'Расчет ФОТ'!V29</f>
        <v>0</v>
      </c>
    </row>
    <row r="53" spans="2:9" x14ac:dyDescent="0.25">
      <c r="B53" s="175">
        <f>'Расчет ФОТ'!B30</f>
        <v>0</v>
      </c>
      <c r="C53" s="255">
        <f>'Расчет ФОТ'!C30</f>
        <v>0</v>
      </c>
      <c r="D53" s="255">
        <f>'Расчет ФОТ'!I30</f>
        <v>0</v>
      </c>
      <c r="E53" s="255">
        <f>'Расчет ФОТ'!J30</f>
        <v>0</v>
      </c>
      <c r="F53" s="255">
        <f>'Расчет ФОТ'!K30</f>
        <v>0</v>
      </c>
      <c r="G53" s="255">
        <f>'Расчет ФОТ'!L30</f>
        <v>0</v>
      </c>
      <c r="H53" s="255">
        <f>'Расчет ФОТ'!V30-'Расчет ФОТ'!N30</f>
        <v>0</v>
      </c>
      <c r="I53" s="258">
        <f>'Расчет ФОТ'!V30</f>
        <v>0</v>
      </c>
    </row>
    <row r="54" spans="2:9" x14ac:dyDescent="0.25">
      <c r="B54" s="175">
        <f>'Расчет ФОТ'!B31</f>
        <v>0</v>
      </c>
      <c r="C54" s="255">
        <f>'Расчет ФОТ'!C31</f>
        <v>0</v>
      </c>
      <c r="D54" s="255">
        <f>'Расчет ФОТ'!I31</f>
        <v>0</v>
      </c>
      <c r="E54" s="255">
        <f>'Расчет ФОТ'!J31</f>
        <v>0</v>
      </c>
      <c r="F54" s="255">
        <f>'Расчет ФОТ'!K31</f>
        <v>0</v>
      </c>
      <c r="G54" s="255">
        <f>'Расчет ФОТ'!L31</f>
        <v>0</v>
      </c>
      <c r="H54" s="255">
        <f>'Расчет ФОТ'!V31-'Расчет ФОТ'!N31</f>
        <v>0</v>
      </c>
      <c r="I54" s="258">
        <f>'Расчет ФОТ'!V31</f>
        <v>0</v>
      </c>
    </row>
    <row r="55" spans="2:9" x14ac:dyDescent="0.25">
      <c r="B55" s="175">
        <f>'Расчет ФОТ'!B32</f>
        <v>0</v>
      </c>
      <c r="C55" s="255">
        <f>'Расчет ФОТ'!C32</f>
        <v>0</v>
      </c>
      <c r="D55" s="255">
        <f>'Расчет ФОТ'!I32</f>
        <v>0</v>
      </c>
      <c r="E55" s="255">
        <f>'Расчет ФОТ'!J32</f>
        <v>0</v>
      </c>
      <c r="F55" s="255">
        <f>'Расчет ФОТ'!K32</f>
        <v>0</v>
      </c>
      <c r="G55" s="255">
        <f>'Расчет ФОТ'!L32</f>
        <v>0</v>
      </c>
      <c r="H55" s="255">
        <f>'Расчет ФОТ'!V32-'Расчет ФОТ'!N32</f>
        <v>0</v>
      </c>
      <c r="I55" s="258">
        <f>'Расчет ФОТ'!V32</f>
        <v>0</v>
      </c>
    </row>
    <row r="56" spans="2:9" x14ac:dyDescent="0.25">
      <c r="B56" s="175">
        <f>'Расчет ФОТ'!B33</f>
        <v>0</v>
      </c>
      <c r="C56" s="255">
        <f>'Расчет ФОТ'!C33</f>
        <v>0</v>
      </c>
      <c r="D56" s="255">
        <f>'Расчет ФОТ'!I33</f>
        <v>0</v>
      </c>
      <c r="E56" s="255">
        <f>'Расчет ФОТ'!J33</f>
        <v>0</v>
      </c>
      <c r="F56" s="255">
        <f>'Расчет ФОТ'!K33</f>
        <v>0</v>
      </c>
      <c r="G56" s="255">
        <f>'Расчет ФОТ'!L33</f>
        <v>0</v>
      </c>
      <c r="H56" s="255">
        <f>'Расчет ФОТ'!V33-'Расчет ФОТ'!N33</f>
        <v>0</v>
      </c>
      <c r="I56" s="258">
        <f>'Расчет ФОТ'!V33</f>
        <v>0</v>
      </c>
    </row>
    <row r="57" spans="2:9" x14ac:dyDescent="0.25">
      <c r="B57" s="175">
        <f>'Расчет ФОТ'!B34</f>
        <v>0</v>
      </c>
      <c r="C57" s="255">
        <f>'Расчет ФОТ'!C34</f>
        <v>0</v>
      </c>
      <c r="D57" s="255">
        <f>'Расчет ФОТ'!I34</f>
        <v>0</v>
      </c>
      <c r="E57" s="255">
        <f>'Расчет ФОТ'!J34</f>
        <v>0</v>
      </c>
      <c r="F57" s="255">
        <f>'Расчет ФОТ'!K34</f>
        <v>0</v>
      </c>
      <c r="G57" s="255">
        <f>'Расчет ФОТ'!L34</f>
        <v>0</v>
      </c>
      <c r="H57" s="255">
        <f>'Расчет ФОТ'!V34-'Расчет ФОТ'!N34</f>
        <v>0</v>
      </c>
      <c r="I57" s="258">
        <f>'Расчет ФОТ'!V34</f>
        <v>0</v>
      </c>
    </row>
    <row r="58" spans="2:9" x14ac:dyDescent="0.25">
      <c r="B58" s="175">
        <f>'Расчет ФОТ'!B35</f>
        <v>0</v>
      </c>
      <c r="C58" s="255">
        <f>'Расчет ФОТ'!C35</f>
        <v>0</v>
      </c>
      <c r="D58" s="255">
        <f>'Расчет ФОТ'!I35</f>
        <v>0</v>
      </c>
      <c r="E58" s="255">
        <f>'Расчет ФОТ'!J35</f>
        <v>0</v>
      </c>
      <c r="F58" s="255">
        <f>'Расчет ФОТ'!K35</f>
        <v>0</v>
      </c>
      <c r="G58" s="255">
        <f>'Расчет ФОТ'!L35</f>
        <v>0</v>
      </c>
      <c r="H58" s="255">
        <f>'Расчет ФОТ'!V35-'Расчет ФОТ'!N35</f>
        <v>0</v>
      </c>
      <c r="I58" s="258">
        <f>'Расчет ФОТ'!V35</f>
        <v>0</v>
      </c>
    </row>
    <row r="59" spans="2:9" x14ac:dyDescent="0.25">
      <c r="B59" s="175">
        <f>'Расчет ФОТ'!B36</f>
        <v>0</v>
      </c>
      <c r="C59" s="255">
        <f>'Расчет ФОТ'!C36</f>
        <v>0</v>
      </c>
      <c r="D59" s="255">
        <f>'Расчет ФОТ'!I36</f>
        <v>0</v>
      </c>
      <c r="E59" s="255">
        <f>'Расчет ФОТ'!J36</f>
        <v>0</v>
      </c>
      <c r="F59" s="255">
        <f>'Расчет ФОТ'!K36</f>
        <v>0</v>
      </c>
      <c r="G59" s="255">
        <f>'Расчет ФОТ'!L36</f>
        <v>0</v>
      </c>
      <c r="H59" s="255">
        <f>'Расчет ФОТ'!V36-'Расчет ФОТ'!N36</f>
        <v>0</v>
      </c>
      <c r="I59" s="258">
        <f>'Расчет ФОТ'!V36</f>
        <v>0</v>
      </c>
    </row>
    <row r="60" spans="2:9" x14ac:dyDescent="0.25">
      <c r="B60" s="175">
        <f>'Расчет ФОТ'!B37</f>
        <v>0</v>
      </c>
      <c r="C60" s="255">
        <f>'Расчет ФОТ'!C37</f>
        <v>0</v>
      </c>
      <c r="D60" s="255">
        <f>'Расчет ФОТ'!I37</f>
        <v>0</v>
      </c>
      <c r="E60" s="255">
        <f>'Расчет ФОТ'!J37</f>
        <v>0</v>
      </c>
      <c r="F60" s="255">
        <f>'Расчет ФОТ'!K37</f>
        <v>0</v>
      </c>
      <c r="G60" s="255">
        <f>'Расчет ФОТ'!L37</f>
        <v>0</v>
      </c>
      <c r="H60" s="255">
        <f>'Расчет ФОТ'!V37-'Расчет ФОТ'!N37</f>
        <v>0</v>
      </c>
      <c r="I60" s="258">
        <f>'Расчет ФОТ'!V37</f>
        <v>0</v>
      </c>
    </row>
    <row r="61" spans="2:9" x14ac:dyDescent="0.25">
      <c r="B61" s="175">
        <f>'Расчет ФОТ'!B38</f>
        <v>0</v>
      </c>
      <c r="C61" s="255">
        <f>'Расчет ФОТ'!C38</f>
        <v>0</v>
      </c>
      <c r="D61" s="255">
        <f>'Расчет ФОТ'!I38</f>
        <v>0</v>
      </c>
      <c r="E61" s="255">
        <f>'Расчет ФОТ'!J38</f>
        <v>0</v>
      </c>
      <c r="F61" s="255">
        <f>'Расчет ФОТ'!K38</f>
        <v>0</v>
      </c>
      <c r="G61" s="255">
        <f>'Расчет ФОТ'!L38</f>
        <v>0</v>
      </c>
      <c r="H61" s="255">
        <f>'Расчет ФОТ'!V38-'Расчет ФОТ'!N38</f>
        <v>0</v>
      </c>
      <c r="I61" s="258">
        <f>'Расчет ФОТ'!V38</f>
        <v>0</v>
      </c>
    </row>
    <row r="62" spans="2:9" x14ac:dyDescent="0.25">
      <c r="B62" s="175">
        <f>'Расчет ФОТ'!B39</f>
        <v>0</v>
      </c>
      <c r="C62" s="255">
        <f>'Расчет ФОТ'!C39</f>
        <v>0</v>
      </c>
      <c r="D62" s="255">
        <f>'Расчет ФОТ'!I39</f>
        <v>0</v>
      </c>
      <c r="E62" s="255">
        <f>'Расчет ФОТ'!J39</f>
        <v>0</v>
      </c>
      <c r="F62" s="255">
        <f>'Расчет ФОТ'!K39</f>
        <v>0</v>
      </c>
      <c r="G62" s="255">
        <f>'Расчет ФОТ'!L39</f>
        <v>0</v>
      </c>
      <c r="H62" s="255">
        <f>'Расчет ФОТ'!V39-'Расчет ФОТ'!N39</f>
        <v>0</v>
      </c>
      <c r="I62" s="258">
        <f>'Расчет ФОТ'!V39</f>
        <v>0</v>
      </c>
    </row>
    <row r="63" spans="2:9" x14ac:dyDescent="0.25">
      <c r="B63" s="175">
        <f>'Расчет ФОТ'!B40</f>
        <v>0</v>
      </c>
      <c r="C63" s="255">
        <f>'Расчет ФОТ'!C40</f>
        <v>0</v>
      </c>
      <c r="D63" s="255">
        <f>'Расчет ФОТ'!I40</f>
        <v>0</v>
      </c>
      <c r="E63" s="255">
        <f>'Расчет ФОТ'!J40</f>
        <v>0</v>
      </c>
      <c r="F63" s="255">
        <f>'Расчет ФОТ'!K40</f>
        <v>0</v>
      </c>
      <c r="G63" s="255">
        <f>'Расчет ФОТ'!L40</f>
        <v>0</v>
      </c>
      <c r="H63" s="255">
        <f>'Расчет ФОТ'!V40-'Расчет ФОТ'!N40</f>
        <v>0</v>
      </c>
      <c r="I63" s="258">
        <f>'Расчет ФОТ'!V40</f>
        <v>0</v>
      </c>
    </row>
    <row r="64" spans="2:9" x14ac:dyDescent="0.25">
      <c r="B64" s="175">
        <f>'Расчет ФОТ'!B41</f>
        <v>0</v>
      </c>
      <c r="C64" s="255">
        <f>'Расчет ФОТ'!C41</f>
        <v>0</v>
      </c>
      <c r="D64" s="255">
        <f>'Расчет ФОТ'!I41</f>
        <v>0</v>
      </c>
      <c r="E64" s="255">
        <f>'Расчет ФОТ'!J41</f>
        <v>0</v>
      </c>
      <c r="F64" s="255">
        <f>'Расчет ФОТ'!K41</f>
        <v>0</v>
      </c>
      <c r="G64" s="255">
        <f>'Расчет ФОТ'!L41</f>
        <v>0</v>
      </c>
      <c r="H64" s="255">
        <f>'Расчет ФОТ'!V41-'Расчет ФОТ'!N41</f>
        <v>0</v>
      </c>
      <c r="I64" s="258">
        <f>'Расчет ФОТ'!V41</f>
        <v>0</v>
      </c>
    </row>
    <row r="65" spans="2:9" x14ac:dyDescent="0.25">
      <c r="B65" s="175">
        <f>'Расчет ФОТ'!B42</f>
        <v>0</v>
      </c>
      <c r="C65" s="255">
        <f>'Расчет ФОТ'!C42</f>
        <v>0</v>
      </c>
      <c r="D65" s="255">
        <f>'Расчет ФОТ'!I42</f>
        <v>0</v>
      </c>
      <c r="E65" s="255">
        <f>'Расчет ФОТ'!J42</f>
        <v>0</v>
      </c>
      <c r="F65" s="255">
        <f>'Расчет ФОТ'!K42</f>
        <v>0</v>
      </c>
      <c r="G65" s="255">
        <f>'Расчет ФОТ'!L42</f>
        <v>0</v>
      </c>
      <c r="H65" s="255">
        <f>'Расчет ФОТ'!V42-'Расчет ФОТ'!N42</f>
        <v>0</v>
      </c>
      <c r="I65" s="258">
        <f>'Расчет ФОТ'!V42</f>
        <v>0</v>
      </c>
    </row>
    <row r="66" spans="2:9" ht="15.75" thickBot="1" x14ac:dyDescent="0.3">
      <c r="B66" s="176">
        <f>'Расчет ФОТ'!B43</f>
        <v>0</v>
      </c>
      <c r="C66" s="259">
        <f>'Расчет ФОТ'!C43</f>
        <v>0</v>
      </c>
      <c r="D66" s="259">
        <f>'Расчет ФОТ'!I43</f>
        <v>0</v>
      </c>
      <c r="E66" s="259">
        <f>'Расчет ФОТ'!J43</f>
        <v>0</v>
      </c>
      <c r="F66" s="259">
        <f>'Расчет ФОТ'!K43</f>
        <v>0</v>
      </c>
      <c r="G66" s="259">
        <f>'Расчет ФОТ'!L43</f>
        <v>0</v>
      </c>
      <c r="H66" s="259">
        <f>'Расчет ФОТ'!V43-'Расчет ФОТ'!N43</f>
        <v>0</v>
      </c>
      <c r="I66" s="260">
        <f>'Расчет ФОТ'!V43</f>
        <v>0</v>
      </c>
    </row>
    <row r="67" spans="2:9" x14ac:dyDescent="0.25">
      <c r="B67" s="166"/>
      <c r="C67" s="159"/>
      <c r="D67" s="159"/>
      <c r="E67" s="159"/>
      <c r="H67" s="256"/>
    </row>
  </sheetData>
  <sheetProtection password="E8A8" sheet="1" objects="1" scenarios="1"/>
  <mergeCells count="9">
    <mergeCell ref="B30:D30"/>
    <mergeCell ref="E30:G30"/>
    <mergeCell ref="H30:H31"/>
    <mergeCell ref="I30:I31"/>
    <mergeCell ref="B2:D2"/>
    <mergeCell ref="E2:I2"/>
    <mergeCell ref="B3:D3"/>
    <mergeCell ref="E3:I3"/>
    <mergeCell ref="B25:D26"/>
  </mergeCell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Правила и справки</vt:lpstr>
      <vt:lpstr> ЗП по стандарту АКФО</vt:lpstr>
      <vt:lpstr>Калькуляция</vt:lpstr>
      <vt:lpstr>Расчет ФОТ</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2024-01-31T11:43:33Z</dcterms:modified>
</cp:coreProperties>
</file>